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0" yWindow="1605" windowWidth="15375" windowHeight="7875" activeTab="1"/>
  </bookViews>
  <sheets>
    <sheet name="Пауэрлифтинг ПРО" sheetId="1" r:id="rId1"/>
    <sheet name="Жим лежа бэ ПРО" sheetId="2" r:id="rId2"/>
    <sheet name="Русский жим 55 кг ПРО" sheetId="3" r:id="rId3"/>
    <sheet name="Жим лежа многослой ПРО" sheetId="4" r:id="rId4"/>
    <sheet name="СОФТ многопетельная ПРО" sheetId="5" r:id="rId5"/>
    <sheet name="Жим СОВ" sheetId="6" r:id="rId6"/>
    <sheet name="НЖ 1.2 ПРО" sheetId="7" r:id="rId7"/>
    <sheet name="Русская становая 55 кг. ПРО" sheetId="8" r:id="rId8"/>
    <sheet name="Становая тяга бэ ПРО" sheetId="9" r:id="rId9"/>
    <sheet name="Подъем на бицепс ПРО" sheetId="10" r:id="rId10"/>
    <sheet name="Судейский корпус" sheetId="11" r:id="rId11"/>
  </sheets>
  <definedNames/>
  <calcPr fullCalcOnLoad="1" refMode="R1C1"/>
</workbook>
</file>

<file path=xl/sharedStrings.xml><?xml version="1.0" encoding="utf-8"?>
<sst xmlns="http://schemas.openxmlformats.org/spreadsheetml/2006/main" count="645" uniqueCount="218">
  <si>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</si>
  <si>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</si>
  <si>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</si>
  <si>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</si>
  <si>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</si>
  <si>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</si>
  <si>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</si>
  <si>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</si>
  <si>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</si>
  <si>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</si>
  <si>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</si>
  <si>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</si>
  <si>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</si>
  <si>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52</t>
  </si>
  <si>
    <t>Лапин Егор</t>
  </si>
  <si>
    <t>Юноши 0-13 (07.04.2009)/11</t>
  </si>
  <si>
    <t>47,50</t>
  </si>
  <si>
    <t xml:space="preserve">лично </t>
  </si>
  <si>
    <t xml:space="preserve">Богучаны/Красноярский край </t>
  </si>
  <si>
    <t>50,0</t>
  </si>
  <si>
    <t>55,0</t>
  </si>
  <si>
    <t>60,0</t>
  </si>
  <si>
    <t>30,0</t>
  </si>
  <si>
    <t>32,5</t>
  </si>
  <si>
    <t>70,0</t>
  </si>
  <si>
    <t>80,0</t>
  </si>
  <si>
    <t xml:space="preserve">Чепурин Максим </t>
  </si>
  <si>
    <t>Главный судья:</t>
  </si>
  <si>
    <t>Главный секретарь: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</si>
  <si>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</si>
  <si>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</si>
  <si>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</si>
  <si>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</si>
  <si>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</si>
  <si>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</si>
  <si>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</si>
  <si>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52</t>
  </si>
  <si>
    <t>1</t>
  </si>
  <si>
    <t/>
  </si>
  <si>
    <t>Место</t>
  </si>
  <si>
    <t>Чемпионат г. Касноярска по силовым видам спорта ОНЛАЙН
ПРО пауэрлифтинг без экипировки
Красноярск/Красноярский край, 25 июня 2020 г.</t>
  </si>
  <si>
    <t>100,0</t>
  </si>
  <si>
    <t>Попов Виктор</t>
  </si>
  <si>
    <t>167,5</t>
  </si>
  <si>
    <t>Плешков Константин</t>
  </si>
  <si>
    <t>225,0</t>
  </si>
  <si>
    <t>Касатов Дмитрий</t>
  </si>
  <si>
    <t>82,9835</t>
  </si>
  <si>
    <t>145,0</t>
  </si>
  <si>
    <t>100</t>
  </si>
  <si>
    <t xml:space="preserve">Открытая </t>
  </si>
  <si>
    <t>Иванов Павел</t>
  </si>
  <si>
    <t>95,8100</t>
  </si>
  <si>
    <t>Бойков Сергей</t>
  </si>
  <si>
    <t>100,2490</t>
  </si>
  <si>
    <t>170,0</t>
  </si>
  <si>
    <t>90</t>
  </si>
  <si>
    <t>Романов Иван</t>
  </si>
  <si>
    <t>45,0</t>
  </si>
  <si>
    <t>Картавин Николай</t>
  </si>
  <si>
    <t>43,2960</t>
  </si>
  <si>
    <t>67.5</t>
  </si>
  <si>
    <t>Низамова Наталья</t>
  </si>
  <si>
    <t>47,4620</t>
  </si>
  <si>
    <t>47,5</t>
  </si>
  <si>
    <t>Антощук Виктория</t>
  </si>
  <si>
    <t>57,5705</t>
  </si>
  <si>
    <t>65,0</t>
  </si>
  <si>
    <t>60</t>
  </si>
  <si>
    <t>Краснянская Анна</t>
  </si>
  <si>
    <t xml:space="preserve">Женщины </t>
  </si>
  <si>
    <t xml:space="preserve"> </t>
  </si>
  <si>
    <t xml:space="preserve">Красноярск/Красноярский край </t>
  </si>
  <si>
    <t>129,80</t>
  </si>
  <si>
    <t>Мастера 55 - 59 (25.06.1964)/56</t>
  </si>
  <si>
    <t>ВЕСОВАЯ КАТЕГОРИЯ   140</t>
  </si>
  <si>
    <t>100,70</t>
  </si>
  <si>
    <t>Мастера 45 - 49 (23.02.1974)/46</t>
  </si>
  <si>
    <t xml:space="preserve">Москва </t>
  </si>
  <si>
    <t>102,30</t>
  </si>
  <si>
    <t>Мастера 40 - 44 (22.05.1977)/43</t>
  </si>
  <si>
    <t>ВЕСОВАЯ КАТЕГОРИЯ   110</t>
  </si>
  <si>
    <t>93,60</t>
  </si>
  <si>
    <t>Открытая (06.01.1983)/37</t>
  </si>
  <si>
    <t>2</t>
  </si>
  <si>
    <t>93,70</t>
  </si>
  <si>
    <t>Открытая (13.12.1988)/31</t>
  </si>
  <si>
    <t xml:space="preserve">Щукин В.М. </t>
  </si>
  <si>
    <t xml:space="preserve">Тюмень/Тюменская область </t>
  </si>
  <si>
    <t>95,00</t>
  </si>
  <si>
    <t>Юноши 0-13 (01.11.2006)/13</t>
  </si>
  <si>
    <t>ВЕСОВАЯ КАТЕГОРИЯ   100</t>
  </si>
  <si>
    <t>88,90</t>
  </si>
  <si>
    <t>Открытая (30.05.1980)/40</t>
  </si>
  <si>
    <t>ВЕСОВАЯ КАТЕГОРИЯ   90</t>
  </si>
  <si>
    <t xml:space="preserve">Воронков А. </t>
  </si>
  <si>
    <t xml:space="preserve">Кировград/Свердловская область </t>
  </si>
  <si>
    <t>66,70</t>
  </si>
  <si>
    <t>Открытая (02.08.1980)/39</t>
  </si>
  <si>
    <t>ВЕСОВАЯ КАТЕГОРИЯ   67.5</t>
  </si>
  <si>
    <t>58,00</t>
  </si>
  <si>
    <t>Открытая (21.01.1983)/37</t>
  </si>
  <si>
    <t>ВЕСОВАЯ КАТЕГОРИЯ   60</t>
  </si>
  <si>
    <t>50,10</t>
  </si>
  <si>
    <t>Открытая (12.06.1995)/25</t>
  </si>
  <si>
    <t>Результат</t>
  </si>
  <si>
    <t>Плешков К.</t>
  </si>
  <si>
    <t xml:space="preserve">Мистратов В. </t>
  </si>
  <si>
    <t>Самостоятельно</t>
  </si>
  <si>
    <t xml:space="preserve">Заплатин А. </t>
  </si>
  <si>
    <t>106,0</t>
  </si>
  <si>
    <t>87,90</t>
  </si>
  <si>
    <t>Юниоры 20 - 23 (28.07.1997)/22</t>
  </si>
  <si>
    <t>Янсонс Альберт</t>
  </si>
  <si>
    <t>ВЕСОВАЯ КАТЕГОРИЯ   All</t>
  </si>
  <si>
    <t>51,0</t>
  </si>
  <si>
    <t>70,00</t>
  </si>
  <si>
    <t>Мастера 50 - 54 (15.02.1967)/53</t>
  </si>
  <si>
    <t>Самонов Виктор</t>
  </si>
  <si>
    <t>Повторы</t>
  </si>
  <si>
    <t>Вес</t>
  </si>
  <si>
    <t>Тоннаж</t>
  </si>
  <si>
    <t>Русский жим</t>
  </si>
  <si>
    <t>Атлетизм</t>
  </si>
  <si>
    <t xml:space="preserve">Плешков К. </t>
  </si>
  <si>
    <t>160,0</t>
  </si>
  <si>
    <t>80,90</t>
  </si>
  <si>
    <t>Открытая (08.10.1982)/37</t>
  </si>
  <si>
    <t>1. Резинкин Александр</t>
  </si>
  <si>
    <t>ВЕСОВАЯ КАТЕГОРИЯ   82.5</t>
  </si>
  <si>
    <t>265,0</t>
  </si>
  <si>
    <t>260,0</t>
  </si>
  <si>
    <t>250,0</t>
  </si>
  <si>
    <t>119,60</t>
  </si>
  <si>
    <t>Открытая (05.04.1979)/41</t>
  </si>
  <si>
    <t>Чепурин Максим</t>
  </si>
  <si>
    <t>ВЕСОВАЯ КАТЕГОРИЯ   125</t>
  </si>
  <si>
    <t>40,0</t>
  </si>
  <si>
    <t>59,70</t>
  </si>
  <si>
    <t>Мастера 55 - 59 (19.02.1961)/59</t>
  </si>
  <si>
    <t>Димусев Владимир</t>
  </si>
  <si>
    <t xml:space="preserve">Самонов В. </t>
  </si>
  <si>
    <t>31,0</t>
  </si>
  <si>
    <t>76,90</t>
  </si>
  <si>
    <t>Открытая (19.02.1981)/39</t>
  </si>
  <si>
    <t>Воробьев Сергей</t>
  </si>
  <si>
    <t xml:space="preserve">Бызов Е. </t>
  </si>
  <si>
    <t>24,0</t>
  </si>
  <si>
    <t>37,5</t>
  </si>
  <si>
    <t xml:space="preserve">Екатеринбург/Свердловская область </t>
  </si>
  <si>
    <t>74,40</t>
  </si>
  <si>
    <t>Юноши 18 - 19 (23.08.2000)/19</t>
  </si>
  <si>
    <t>Трофимов Илья</t>
  </si>
  <si>
    <t>ВЕСОВАЯ КАТЕГОРИЯ   75</t>
  </si>
  <si>
    <t xml:space="preserve">Селютина А. </t>
  </si>
  <si>
    <t>28,0</t>
  </si>
  <si>
    <t>22,5</t>
  </si>
  <si>
    <t>41,80</t>
  </si>
  <si>
    <t>Юноши 0-13 (12.02.2007)/13</t>
  </si>
  <si>
    <t>Селютин Григорий</t>
  </si>
  <si>
    <t>9,0</t>
  </si>
  <si>
    <t>27,5</t>
  </si>
  <si>
    <t>51,10</t>
  </si>
  <si>
    <t>Девушки 16 - 17 (04.02.2004)/16</t>
  </si>
  <si>
    <t>Щуплова Влада</t>
  </si>
  <si>
    <t>Народный жим</t>
  </si>
  <si>
    <t>НАП Н.Ж.</t>
  </si>
  <si>
    <t>Чемпионат г. Касноярска по силовым видам спорта ОНЛАЙН
Профессионалы народный жим (1/2 вес)
Красноярск/Красноярский край ,25 июня 2020 г.</t>
  </si>
  <si>
    <t xml:space="preserve">Ворожищева Е. </t>
  </si>
  <si>
    <t>67,0</t>
  </si>
  <si>
    <t xml:space="preserve">Братск/Иркутская область </t>
  </si>
  <si>
    <t>55,00</t>
  </si>
  <si>
    <t>Юниорки 20 - 23 (22.09.1997)/22</t>
  </si>
  <si>
    <t>Соколова Альбина</t>
  </si>
  <si>
    <t>Русская становая</t>
  </si>
  <si>
    <t>205,0</t>
  </si>
  <si>
    <t xml:space="preserve">Ачинск/Красноярский край </t>
  </si>
  <si>
    <t>78,80</t>
  </si>
  <si>
    <t>Открытая (11.08.1994)/25</t>
  </si>
  <si>
    <t>Степанов Станислав</t>
  </si>
  <si>
    <t>57,80</t>
  </si>
  <si>
    <t>Открытая (23.02.1982)/38</t>
  </si>
  <si>
    <t>Дроздов Алексей</t>
  </si>
  <si>
    <t>30,00</t>
  </si>
  <si>
    <t>Юноши 0-13 (19.11.2009)/10</t>
  </si>
  <si>
    <t>Щукин Михаил</t>
  </si>
  <si>
    <t xml:space="preserve">Рогов А. </t>
  </si>
  <si>
    <t>95,0</t>
  </si>
  <si>
    <t xml:space="preserve">Воркута/Коми </t>
  </si>
  <si>
    <t>62,10</t>
  </si>
  <si>
    <t>Девушки 18 - 19 (01.12.2000)/19</t>
  </si>
  <si>
    <t>Мызникова Юлия</t>
  </si>
  <si>
    <t>59,40</t>
  </si>
  <si>
    <t>Открытая (17.10.1991)/28</t>
  </si>
  <si>
    <t>Семащенко Виктория</t>
  </si>
  <si>
    <t>42,5</t>
  </si>
  <si>
    <t>1. Попов Виктор</t>
  </si>
  <si>
    <t>66,80</t>
  </si>
  <si>
    <t>Мастера 40 - 44 (26.02.1976)/44</t>
  </si>
  <si>
    <t>1. Шакин Дмитрий</t>
  </si>
  <si>
    <t>25,0</t>
  </si>
  <si>
    <t>1. Щуплова Влада</t>
  </si>
  <si>
    <t>Подъем на бицепс</t>
  </si>
  <si>
    <t>Чемпионат г. Касноярска по силовым видам спорта ОНЛАЙН
ПРО становая тяга без экипировки
Красноярск/Красноярский край ,25 июня 2020 г.</t>
  </si>
  <si>
    <t>Чемпионат г. Касноярска по силовым видам спорта ОНЛАЙН
Одиночный подъём штанги на бицепс Профессионалы
Красноярск/Красноярский край, 25 июня 2020 г.</t>
  </si>
  <si>
    <t>Чемпионат г. Касноярска по силовым видам спорта ОНЛАЙН
Русская станова тяга профессионалы 55 кг.
Красноярск/Красноярский край,25 июня 2020 г.</t>
  </si>
  <si>
    <t>Чемпионат г. Касноярска по силовым видам спорта ОНЛАЙН
СОВ жим лежа
Красноярск/Красноярский край ,25 июня 2020 г.</t>
  </si>
  <si>
    <t>Чемпионат г. Касноярска по силовым видам спорта ОНЛАЙН
ПРО жим лежа в Софт экипировка многопетельная
Красноярск/Красноярский край ,25 июня 2020 г.</t>
  </si>
  <si>
    <t>Чемпионат г. Касноярска по силовым видам спорта ОНЛАЙН
ПРО жим лежа в многослойной экипировке
Красноярск/Красноярский край,25 июня 2020 г.</t>
  </si>
  <si>
    <t>Чемпионат г. Касноярска по силовым видам спорта ОНЛАЙН
Русский жим профессионалы 55 кг.
Красноярск/Красноярский край,25 июня 2020 г.</t>
  </si>
  <si>
    <t>Чемпионат г. Касноярска по силовым видам спорта ОНЛАЙН
ПРО жим лежа без экипировки
Красноярск/Красноярский край, 25 июня 2020 г.</t>
  </si>
  <si>
    <t>Сорокина Татьяна/ РК, Красноярск</t>
  </si>
  <si>
    <t>Ермолин Максим/РК,Красноярск</t>
  </si>
  <si>
    <t>Бойков Сергей /РК,Красноярск</t>
  </si>
  <si>
    <t>Мансуров Максим/РК,Красноярск</t>
  </si>
  <si>
    <t>Судьи:</t>
  </si>
  <si>
    <t>Плешков Константин/ РК, Красноярск</t>
  </si>
  <si>
    <t>Судейская коллегия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</si>
</sst>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4B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1" sqref="A1:V2"/>
    </sheetView>
  </sheetViews>
  <sheetFormatPr defaultColWidth="9.00390625" defaultRowHeight="12.75"/>
  <cols>
    <col min="1" max="1" width="7.375" style="5" bestFit="1" customWidth="1"/>
    <col min="2" max="2" width="10.87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27.375" style="5" bestFit="1" customWidth="1"/>
    <col min="8" max="10" width="4.625" style="6" bestFit="1" customWidth="1"/>
    <col min="11" max="11" width="4.875" style="6" bestFit="1" customWidth="1"/>
    <col min="12" max="13" width="4.625" style="6" bestFit="1" customWidth="1"/>
    <col min="14" max="14" width="2.125" style="6" bestFit="1" customWidth="1"/>
    <col min="15" max="15" width="4.875" style="6" bestFit="1" customWidth="1"/>
    <col min="16" max="18" width="4.625" style="6" bestFit="1" customWidth="1"/>
    <col min="19" max="19" width="4.875" style="6" bestFit="1" customWidth="1"/>
    <col min="20" max="20" width="7.875" style="6" bestFit="1" customWidth="1"/>
    <col min="21" max="21" width="8.625" style="6" bestFit="1" customWidth="1"/>
    <col min="22" max="22" width="16.25390625" style="5" bestFit="1" customWidth="1"/>
    <col min="23" max="16384" width="9.125" style="3" customWidth="1"/>
  </cols>
  <sheetData>
    <row r="1" spans="1:22" s="2" customFormat="1" ht="28.5" customHeight="1">
      <c r="A1" s="57" t="s">
        <v>40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22" s="2" customFormat="1" ht="61.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s="1" customFormat="1" ht="12.75" customHeight="1">
      <c r="A3" s="64" t="s">
        <v>39</v>
      </c>
      <c r="B3" s="53" t="s">
        <v>0</v>
      </c>
      <c r="C3" s="66" t="s">
        <v>6</v>
      </c>
      <c r="D3" s="66" t="s">
        <v>7</v>
      </c>
      <c r="E3" s="55" t="s">
        <v>9</v>
      </c>
      <c r="F3" s="55" t="s">
        <v>4</v>
      </c>
      <c r="G3" s="55" t="s">
        <v>8</v>
      </c>
      <c r="H3" s="55" t="s">
        <v>10</v>
      </c>
      <c r="I3" s="55"/>
      <c r="J3" s="55"/>
      <c r="K3" s="55"/>
      <c r="L3" s="55" t="s">
        <v>11</v>
      </c>
      <c r="M3" s="55"/>
      <c r="N3" s="55"/>
      <c r="O3" s="55"/>
      <c r="P3" s="55" t="s">
        <v>12</v>
      </c>
      <c r="Q3" s="55"/>
      <c r="R3" s="55"/>
      <c r="S3" s="55"/>
      <c r="T3" s="55" t="s">
        <v>1</v>
      </c>
      <c r="U3" s="55" t="s">
        <v>3</v>
      </c>
      <c r="V3" s="67" t="s">
        <v>2</v>
      </c>
    </row>
    <row r="4" spans="1:22" s="1" customFormat="1" ht="21" customHeight="1" thickBot="1">
      <c r="A4" s="65"/>
      <c r="B4" s="54"/>
      <c r="C4" s="56"/>
      <c r="D4" s="56"/>
      <c r="E4" s="56"/>
      <c r="F4" s="56"/>
      <c r="G4" s="56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56"/>
      <c r="U4" s="56"/>
      <c r="V4" s="68"/>
    </row>
    <row r="5" spans="1:21" ht="15">
      <c r="A5" s="51" t="s">
        <v>13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2" ht="12.75">
      <c r="A6" s="9" t="s">
        <v>37</v>
      </c>
      <c r="B6" s="7" t="s">
        <v>14</v>
      </c>
      <c r="C6" s="7" t="s">
        <v>15</v>
      </c>
      <c r="D6" s="7" t="s">
        <v>16</v>
      </c>
      <c r="E6" s="7" t="str">
        <f>"1,0604"</f>
        <v>1,0604</v>
      </c>
      <c r="F6" s="7" t="s">
        <v>17</v>
      </c>
      <c r="G6" s="7" t="s">
        <v>18</v>
      </c>
      <c r="H6" s="8" t="s">
        <v>19</v>
      </c>
      <c r="I6" s="8" t="s">
        <v>20</v>
      </c>
      <c r="J6" s="8" t="s">
        <v>21</v>
      </c>
      <c r="K6" s="9"/>
      <c r="L6" s="8" t="s">
        <v>22</v>
      </c>
      <c r="M6" s="8" t="s">
        <v>23</v>
      </c>
      <c r="N6" s="9"/>
      <c r="O6" s="9"/>
      <c r="P6" s="8" t="s">
        <v>19</v>
      </c>
      <c r="Q6" s="8" t="s">
        <v>24</v>
      </c>
      <c r="R6" s="8" t="s">
        <v>25</v>
      </c>
      <c r="S6" s="9"/>
      <c r="T6" s="9" t="str">
        <f>"172,5"</f>
        <v>172,5</v>
      </c>
      <c r="U6" s="9" t="str">
        <f>"224,9904"</f>
        <v>224,9904</v>
      </c>
      <c r="V6" s="7" t="s">
        <v>26</v>
      </c>
    </row>
    <row r="7" ht="12.75">
      <c r="B7" s="5" t="s">
        <v>38</v>
      </c>
    </row>
    <row r="8" spans="2:6" ht="15">
      <c r="B8" s="5" t="s">
        <v>38</v>
      </c>
      <c r="F8" s="10"/>
    </row>
    <row r="9" spans="2:6" ht="15">
      <c r="B9" s="5" t="s">
        <v>38</v>
      </c>
      <c r="F9" s="10"/>
    </row>
    <row r="10" spans="2:6" ht="15">
      <c r="B10" s="5" t="s">
        <v>38</v>
      </c>
      <c r="F10" s="10"/>
    </row>
    <row r="11" spans="2:6" ht="15">
      <c r="B11" s="5" t="s">
        <v>38</v>
      </c>
      <c r="F11" s="10"/>
    </row>
    <row r="12" spans="2:6" ht="15">
      <c r="B12" s="5" t="s">
        <v>38</v>
      </c>
      <c r="F12" s="10"/>
    </row>
    <row r="13" spans="2:6" ht="15">
      <c r="B13" s="5" t="s">
        <v>38</v>
      </c>
      <c r="F13" s="10"/>
    </row>
    <row r="14" spans="2:6" ht="15">
      <c r="B14" s="5" t="s">
        <v>38</v>
      </c>
      <c r="F14" s="10"/>
    </row>
    <row r="15" ht="12.75">
      <c r="B15" s="5" t="s">
        <v>38</v>
      </c>
    </row>
    <row r="16" spans="2:4" ht="18">
      <c r="B16" s="5" t="s">
        <v>38</v>
      </c>
      <c r="C16" s="11"/>
      <c r="D16" s="11"/>
    </row>
    <row r="17" spans="2:4" ht="15">
      <c r="B17" s="5" t="s">
        <v>38</v>
      </c>
      <c r="C17" s="12"/>
      <c r="D17" s="12"/>
    </row>
    <row r="18" spans="2:4" ht="14.25">
      <c r="B18" s="5" t="s">
        <v>38</v>
      </c>
      <c r="C18" s="13"/>
      <c r="D18" s="13"/>
    </row>
    <row r="19" spans="2:7" ht="15">
      <c r="B19" s="5" t="s">
        <v>38</v>
      </c>
      <c r="C19" s="1"/>
      <c r="D19" s="1"/>
      <c r="E19" s="1"/>
      <c r="F19" s="1"/>
      <c r="G19" s="1"/>
    </row>
    <row r="20" spans="2:7" ht="12.75">
      <c r="B20" s="5" t="s">
        <v>38</v>
      </c>
      <c r="E20" s="6"/>
      <c r="F20" s="6"/>
      <c r="G20" s="6"/>
    </row>
    <row r="21" ht="12.75">
      <c r="B21" s="5" t="s">
        <v>38</v>
      </c>
    </row>
  </sheetData>
  <sheetProtection/>
  <mergeCells count="15"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5:U5"/>
    <mergeCell ref="B3:B4"/>
    <mergeCell ref="E3:E4"/>
    <mergeCell ref="T3:T4"/>
    <mergeCell ref="U3:U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5.875" style="43" bestFit="1" customWidth="1"/>
    <col min="2" max="2" width="27.875" style="43" customWidth="1"/>
    <col min="3" max="3" width="15.75390625" style="43" customWidth="1"/>
    <col min="4" max="4" width="8.75390625" style="43" customWidth="1"/>
    <col min="5" max="5" width="23.75390625" style="43" bestFit="1" customWidth="1"/>
    <col min="6" max="6" width="29.125" style="43" bestFit="1" customWidth="1"/>
    <col min="7" max="8" width="7.00390625" style="14" bestFit="1" customWidth="1"/>
    <col min="9" max="9" width="6.25390625" style="14" bestFit="1" customWidth="1"/>
    <col min="10" max="10" width="5.625" style="14" bestFit="1" customWidth="1"/>
    <col min="11" max="11" width="7.875" style="43" bestFit="1" customWidth="1"/>
    <col min="12" max="12" width="8.625" style="14" bestFit="1" customWidth="1"/>
    <col min="13" max="13" width="15.125" style="43" bestFit="1" customWidth="1"/>
    <col min="14" max="16384" width="9.125" style="14" customWidth="1"/>
  </cols>
  <sheetData>
    <row r="1" spans="1:13" s="35" customFormat="1" ht="15" customHeight="1">
      <c r="A1" s="69" t="s">
        <v>204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35" customFormat="1" ht="66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33" customFormat="1" ht="12.75" customHeight="1">
      <c r="A3" s="77" t="s">
        <v>0</v>
      </c>
      <c r="B3" s="79" t="s">
        <v>6</v>
      </c>
      <c r="C3" s="79" t="s">
        <v>7</v>
      </c>
      <c r="D3" s="76" t="s">
        <v>9</v>
      </c>
      <c r="E3" s="76" t="s">
        <v>4</v>
      </c>
      <c r="F3" s="76" t="s">
        <v>8</v>
      </c>
      <c r="G3" s="76" t="s">
        <v>202</v>
      </c>
      <c r="H3" s="76"/>
      <c r="I3" s="76"/>
      <c r="J3" s="76"/>
      <c r="K3" s="76" t="s">
        <v>1</v>
      </c>
      <c r="L3" s="76" t="s">
        <v>3</v>
      </c>
      <c r="M3" s="81" t="s">
        <v>2</v>
      </c>
    </row>
    <row r="4" spans="1:13" s="33" customFormat="1" ht="21" customHeight="1" thickBot="1">
      <c r="A4" s="78"/>
      <c r="B4" s="80"/>
      <c r="C4" s="80"/>
      <c r="D4" s="80"/>
      <c r="E4" s="80"/>
      <c r="F4" s="80"/>
      <c r="G4" s="34">
        <v>1</v>
      </c>
      <c r="H4" s="34">
        <v>2</v>
      </c>
      <c r="I4" s="34">
        <v>3</v>
      </c>
      <c r="J4" s="34" t="s">
        <v>5</v>
      </c>
      <c r="K4" s="80"/>
      <c r="L4" s="80"/>
      <c r="M4" s="82"/>
    </row>
    <row r="5" spans="1:12" ht="15">
      <c r="A5" s="85" t="s">
        <v>13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3" ht="12.75">
      <c r="A6" s="46" t="s">
        <v>201</v>
      </c>
      <c r="B6" s="46" t="s">
        <v>163</v>
      </c>
      <c r="C6" s="46" t="s">
        <v>162</v>
      </c>
      <c r="D6" s="46" t="str">
        <f>"0,9833"</f>
        <v>0,9833</v>
      </c>
      <c r="E6" s="46" t="s">
        <v>17</v>
      </c>
      <c r="F6" s="46" t="s">
        <v>72</v>
      </c>
      <c r="G6" s="48" t="s">
        <v>200</v>
      </c>
      <c r="H6" s="47"/>
      <c r="I6" s="47"/>
      <c r="J6" s="47"/>
      <c r="K6" s="46" t="str">
        <f>"25,0"</f>
        <v>25,0</v>
      </c>
      <c r="L6" s="47" t="str">
        <f>"27,7768"</f>
        <v>27,7768</v>
      </c>
      <c r="M6" s="46" t="s">
        <v>109</v>
      </c>
    </row>
    <row r="8" spans="1:12" ht="15">
      <c r="A8" s="86" t="s">
        <v>99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3" ht="12.75">
      <c r="A9" s="46" t="s">
        <v>199</v>
      </c>
      <c r="B9" s="46" t="s">
        <v>198</v>
      </c>
      <c r="C9" s="46" t="s">
        <v>197</v>
      </c>
      <c r="D9" s="46" t="str">
        <f>"0,7327"</f>
        <v>0,7327</v>
      </c>
      <c r="E9" s="46" t="s">
        <v>17</v>
      </c>
      <c r="F9" s="46" t="s">
        <v>72</v>
      </c>
      <c r="G9" s="48" t="s">
        <v>195</v>
      </c>
      <c r="H9" s="47"/>
      <c r="I9" s="47"/>
      <c r="J9" s="47"/>
      <c r="K9" s="46" t="str">
        <f>"42,5"</f>
        <v>42,5</v>
      </c>
      <c r="L9" s="47" t="str">
        <f>"32,1051"</f>
        <v>32,1051</v>
      </c>
      <c r="M9" s="46" t="s">
        <v>108</v>
      </c>
    </row>
    <row r="11" spans="1:12" ht="15">
      <c r="A11" s="86" t="s">
        <v>75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3" ht="12.75">
      <c r="A12" s="46" t="s">
        <v>196</v>
      </c>
      <c r="B12" s="46" t="s">
        <v>74</v>
      </c>
      <c r="C12" s="46" t="s">
        <v>73</v>
      </c>
      <c r="D12" s="46" t="str">
        <f>"0,5152"</f>
        <v>0,5152</v>
      </c>
      <c r="E12" s="46" t="s">
        <v>17</v>
      </c>
      <c r="F12" s="46" t="s">
        <v>72</v>
      </c>
      <c r="G12" s="48" t="s">
        <v>195</v>
      </c>
      <c r="H12" s="47"/>
      <c r="I12" s="47"/>
      <c r="J12" s="47"/>
      <c r="K12" s="46" t="str">
        <f>"42,5"</f>
        <v>42,5</v>
      </c>
      <c r="L12" s="47" t="str">
        <f>"31,3137"</f>
        <v>31,3137</v>
      </c>
      <c r="M12" s="46" t="s">
        <v>108</v>
      </c>
    </row>
    <row r="14" ht="15">
      <c r="E14" s="45"/>
    </row>
    <row r="15" ht="15">
      <c r="E15" s="45"/>
    </row>
    <row r="16" ht="15">
      <c r="E16" s="45"/>
    </row>
    <row r="17" ht="15">
      <c r="E17" s="45"/>
    </row>
    <row r="18" ht="15">
      <c r="E18" s="45"/>
    </row>
    <row r="19" ht="15">
      <c r="E19" s="45"/>
    </row>
    <row r="20" ht="15">
      <c r="E20" s="45"/>
    </row>
    <row r="22" spans="1:2" ht="18">
      <c r="A22" s="44"/>
      <c r="B22" s="44"/>
    </row>
  </sheetData>
  <sheetProtection/>
  <mergeCells count="14">
    <mergeCell ref="A5:L5"/>
    <mergeCell ref="A8:L8"/>
    <mergeCell ref="A11:L11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7" sqref="E7"/>
    </sheetView>
  </sheetViews>
  <sheetFormatPr defaultColWidth="8.875" defaultRowHeight="15.75" customHeight="1"/>
  <cols>
    <col min="1" max="1" width="20.625" style="0" bestFit="1" customWidth="1"/>
    <col min="2" max="2" width="37.125" style="0" bestFit="1" customWidth="1"/>
  </cols>
  <sheetData>
    <row r="1" spans="1:2" ht="30.75" customHeight="1">
      <c r="A1" s="87" t="s">
        <v>217</v>
      </c>
      <c r="B1" s="88"/>
    </row>
    <row r="2" spans="1:2" ht="32.25" customHeight="1">
      <c r="A2" s="89"/>
      <c r="B2" s="90"/>
    </row>
    <row r="3" spans="1:2" ht="15.75" customHeight="1">
      <c r="A3" s="50"/>
      <c r="B3" s="50"/>
    </row>
    <row r="4" spans="1:2" ht="15.75" customHeight="1">
      <c r="A4" s="49" t="s">
        <v>27</v>
      </c>
      <c r="B4" s="49" t="s">
        <v>216</v>
      </c>
    </row>
    <row r="5" spans="1:2" ht="15.75" customHeight="1">
      <c r="A5" s="49" t="s">
        <v>28</v>
      </c>
      <c r="B5" s="49" t="s">
        <v>211</v>
      </c>
    </row>
    <row r="6" spans="1:2" ht="15.75" customHeight="1">
      <c r="A6" s="49" t="s">
        <v>215</v>
      </c>
      <c r="B6" s="49"/>
    </row>
    <row r="7" spans="1:2" ht="15.75" customHeight="1">
      <c r="A7" s="49"/>
      <c r="B7" s="49" t="s">
        <v>214</v>
      </c>
    </row>
    <row r="8" spans="1:2" ht="15.75" customHeight="1">
      <c r="A8" s="49"/>
      <c r="B8" s="49" t="s">
        <v>213</v>
      </c>
    </row>
    <row r="9" spans="1:2" ht="15.75" customHeight="1">
      <c r="A9" s="49"/>
      <c r="B9" s="49" t="s">
        <v>212</v>
      </c>
    </row>
    <row r="10" spans="1:2" ht="15.75" customHeight="1">
      <c r="A10" s="49"/>
      <c r="B10" s="49"/>
    </row>
    <row r="11" ht="15.75" customHeight="1">
      <c r="B11" s="49"/>
    </row>
    <row r="12" ht="15.75" customHeight="1">
      <c r="B12" s="49"/>
    </row>
    <row r="13" ht="15.75" customHeight="1">
      <c r="B13" s="49"/>
    </row>
    <row r="14" ht="15.75" customHeight="1">
      <c r="B14" s="49"/>
    </row>
    <row r="15" ht="15.75" customHeight="1">
      <c r="B15" s="49"/>
    </row>
    <row r="16" ht="15.75" customHeight="1">
      <c r="B16" s="49"/>
    </row>
    <row r="17" ht="15.75" customHeight="1">
      <c r="B17" s="49"/>
    </row>
  </sheetData>
  <sheetProtection/>
  <mergeCells count="1">
    <mergeCell ref="A1:B2"/>
  </mergeCells>
  <printOptions/>
  <pageMargins left="0.699999988079071" right="0.699999988079071" top="0.75" bottom="0.75" header="0.300000011920929" footer="0.300000011920929"/>
  <pageSetup fitToHeight="0" fitToWidth="0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:N2"/>
    </sheetView>
  </sheetViews>
  <sheetFormatPr defaultColWidth="9.00390625" defaultRowHeight="12.75"/>
  <cols>
    <col min="1" max="1" width="7.375" style="15" bestFit="1" customWidth="1"/>
    <col min="2" max="2" width="19.125" style="15" bestFit="1" customWidth="1"/>
    <col min="3" max="3" width="28.625" style="15" bestFit="1" customWidth="1"/>
    <col min="4" max="4" width="21.375" style="15" bestFit="1" customWidth="1"/>
    <col min="5" max="5" width="10.625" style="15" bestFit="1" customWidth="1"/>
    <col min="6" max="6" width="22.75390625" style="15" bestFit="1" customWidth="1"/>
    <col min="7" max="7" width="31.375" style="15" bestFit="1" customWidth="1"/>
    <col min="8" max="8" width="5.625" style="16" bestFit="1" customWidth="1"/>
    <col min="9" max="10" width="2.125" style="16" bestFit="1" customWidth="1"/>
    <col min="11" max="11" width="4.875" style="16" bestFit="1" customWidth="1"/>
    <col min="12" max="12" width="11.25390625" style="16" bestFit="1" customWidth="1"/>
    <col min="13" max="13" width="8.625" style="16" bestFit="1" customWidth="1"/>
    <col min="14" max="14" width="17.25390625" style="15" bestFit="1" customWidth="1"/>
    <col min="15" max="16384" width="9.125" style="14" customWidth="1"/>
  </cols>
  <sheetData>
    <row r="1" spans="1:14" s="35" customFormat="1" ht="28.5" customHeight="1">
      <c r="A1" s="69" t="s">
        <v>210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s="35" customFormat="1" ht="61.5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33" customFormat="1" ht="12.75" customHeight="1">
      <c r="A3" s="77" t="s">
        <v>39</v>
      </c>
      <c r="B3" s="84" t="s">
        <v>0</v>
      </c>
      <c r="C3" s="79" t="s">
        <v>6</v>
      </c>
      <c r="D3" s="79" t="s">
        <v>7</v>
      </c>
      <c r="E3" s="76" t="s">
        <v>9</v>
      </c>
      <c r="F3" s="76" t="s">
        <v>4</v>
      </c>
      <c r="G3" s="76" t="s">
        <v>8</v>
      </c>
      <c r="H3" s="76" t="s">
        <v>11</v>
      </c>
      <c r="I3" s="76"/>
      <c r="J3" s="76"/>
      <c r="K3" s="76"/>
      <c r="L3" s="76" t="s">
        <v>105</v>
      </c>
      <c r="M3" s="76" t="s">
        <v>3</v>
      </c>
      <c r="N3" s="81" t="s">
        <v>2</v>
      </c>
    </row>
    <row r="4" spans="1:14" s="33" customFormat="1" ht="21" customHeight="1" thickBot="1">
      <c r="A4" s="78"/>
      <c r="B4" s="54"/>
      <c r="C4" s="80"/>
      <c r="D4" s="80"/>
      <c r="E4" s="80"/>
      <c r="F4" s="80"/>
      <c r="G4" s="80"/>
      <c r="H4" s="34">
        <v>1</v>
      </c>
      <c r="I4" s="34">
        <v>2</v>
      </c>
      <c r="J4" s="34">
        <v>3</v>
      </c>
      <c r="K4" s="34" t="s">
        <v>5</v>
      </c>
      <c r="L4" s="80"/>
      <c r="M4" s="80"/>
      <c r="N4" s="82"/>
    </row>
    <row r="5" spans="1:13" ht="15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23" t="s">
        <v>37</v>
      </c>
      <c r="B6" s="22" t="s">
        <v>65</v>
      </c>
      <c r="C6" s="22" t="s">
        <v>104</v>
      </c>
      <c r="D6" s="22" t="s">
        <v>103</v>
      </c>
      <c r="E6" s="22" t="str">
        <f>"0,9992"</f>
        <v>0,9992</v>
      </c>
      <c r="F6" s="22" t="s">
        <v>17</v>
      </c>
      <c r="G6" s="22" t="s">
        <v>72</v>
      </c>
      <c r="H6" s="8" t="s">
        <v>64</v>
      </c>
      <c r="I6" s="23"/>
      <c r="J6" s="23"/>
      <c r="K6" s="23"/>
      <c r="L6" s="23" t="str">
        <f>"47,5"</f>
        <v>47,5</v>
      </c>
      <c r="M6" s="23" t="str">
        <f>"47,4620"</f>
        <v>47,4620</v>
      </c>
      <c r="N6" s="22" t="s">
        <v>106</v>
      </c>
    </row>
    <row r="7" ht="12.75">
      <c r="B7" s="15" t="s">
        <v>38</v>
      </c>
    </row>
    <row r="8" spans="1:13" ht="15">
      <c r="A8" s="83" t="s">
        <v>102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4" ht="12.75">
      <c r="A9" s="23" t="s">
        <v>37</v>
      </c>
      <c r="B9" s="22" t="s">
        <v>69</v>
      </c>
      <c r="C9" s="22" t="s">
        <v>101</v>
      </c>
      <c r="D9" s="22" t="s">
        <v>100</v>
      </c>
      <c r="E9" s="22" t="str">
        <f>"0,8857"</f>
        <v>0,8857</v>
      </c>
      <c r="F9" s="22" t="s">
        <v>17</v>
      </c>
      <c r="G9" s="22" t="s">
        <v>72</v>
      </c>
      <c r="H9" s="8" t="s">
        <v>67</v>
      </c>
      <c r="I9" s="23"/>
      <c r="J9" s="23"/>
      <c r="K9" s="23"/>
      <c r="L9" s="23" t="str">
        <f>"65,0"</f>
        <v>65,0</v>
      </c>
      <c r="M9" s="23" t="str">
        <f>"57,5705"</f>
        <v>57,5705</v>
      </c>
      <c r="N9" s="22" t="s">
        <v>107</v>
      </c>
    </row>
    <row r="10" ht="12.75">
      <c r="B10" s="15" t="s">
        <v>38</v>
      </c>
    </row>
    <row r="11" spans="1:13" ht="15">
      <c r="A11" s="83" t="s">
        <v>99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4" ht="12.75">
      <c r="A12" s="23" t="s">
        <v>37</v>
      </c>
      <c r="B12" s="22" t="s">
        <v>62</v>
      </c>
      <c r="C12" s="22" t="s">
        <v>98</v>
      </c>
      <c r="D12" s="22" t="s">
        <v>97</v>
      </c>
      <c r="E12" s="22" t="str">
        <f>"0,7872"</f>
        <v>0,7872</v>
      </c>
      <c r="F12" s="22" t="s">
        <v>17</v>
      </c>
      <c r="G12" s="22" t="s">
        <v>96</v>
      </c>
      <c r="H12" s="8" t="s">
        <v>20</v>
      </c>
      <c r="I12" s="23"/>
      <c r="J12" s="23"/>
      <c r="K12" s="23"/>
      <c r="L12" s="23" t="str">
        <f>"55,0"</f>
        <v>55,0</v>
      </c>
      <c r="M12" s="23" t="str">
        <f>"43,2960"</f>
        <v>43,2960</v>
      </c>
      <c r="N12" s="22" t="s">
        <v>95</v>
      </c>
    </row>
    <row r="13" ht="12.75">
      <c r="B13" s="15" t="s">
        <v>38</v>
      </c>
    </row>
    <row r="14" spans="1:13" ht="15">
      <c r="A14" s="83" t="s">
        <v>94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4" ht="12.75">
      <c r="A15" s="23" t="s">
        <v>37</v>
      </c>
      <c r="B15" s="22" t="s">
        <v>57</v>
      </c>
      <c r="C15" s="22" t="s">
        <v>93</v>
      </c>
      <c r="D15" s="22" t="s">
        <v>92</v>
      </c>
      <c r="E15" s="22" t="str">
        <f>"0,5897"</f>
        <v>0,5897</v>
      </c>
      <c r="F15" s="22" t="s">
        <v>17</v>
      </c>
      <c r="G15" s="22" t="s">
        <v>72</v>
      </c>
      <c r="H15" s="8" t="s">
        <v>55</v>
      </c>
      <c r="I15" s="23"/>
      <c r="J15" s="23"/>
      <c r="K15" s="23"/>
      <c r="L15" s="23" t="str">
        <f>"170,0"</f>
        <v>170,0</v>
      </c>
      <c r="M15" s="23" t="str">
        <f>"100,2490"</f>
        <v>100,2490</v>
      </c>
      <c r="N15" s="22" t="s">
        <v>108</v>
      </c>
    </row>
    <row r="16" ht="12.75">
      <c r="B16" s="15" t="s">
        <v>38</v>
      </c>
    </row>
    <row r="17" spans="1:13" ht="15">
      <c r="A17" s="83" t="s">
        <v>91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4" ht="12.75">
      <c r="A18" s="28" t="s">
        <v>37</v>
      </c>
      <c r="B18" s="27" t="s">
        <v>59</v>
      </c>
      <c r="C18" s="27" t="s">
        <v>90</v>
      </c>
      <c r="D18" s="27" t="s">
        <v>89</v>
      </c>
      <c r="E18" s="27" t="str">
        <f>"0,5678"</f>
        <v>0,5678</v>
      </c>
      <c r="F18" s="27" t="s">
        <v>17</v>
      </c>
      <c r="G18" s="27" t="s">
        <v>88</v>
      </c>
      <c r="H18" s="29" t="s">
        <v>58</v>
      </c>
      <c r="I18" s="28"/>
      <c r="J18" s="28"/>
      <c r="K18" s="28"/>
      <c r="L18" s="28" t="str">
        <f>"45,0"</f>
        <v>45,0</v>
      </c>
      <c r="M18" s="28" t="str">
        <f>"31,4277"</f>
        <v>31,4277</v>
      </c>
      <c r="N18" s="27" t="s">
        <v>87</v>
      </c>
    </row>
    <row r="19" spans="1:14" ht="12.75">
      <c r="A19" s="31" t="s">
        <v>37</v>
      </c>
      <c r="B19" s="30" t="s">
        <v>53</v>
      </c>
      <c r="C19" s="30" t="s">
        <v>86</v>
      </c>
      <c r="D19" s="30" t="s">
        <v>85</v>
      </c>
      <c r="E19" s="30" t="str">
        <f>"0,5720"</f>
        <v>0,5720</v>
      </c>
      <c r="F19" s="30" t="s">
        <v>17</v>
      </c>
      <c r="G19" s="30" t="s">
        <v>72</v>
      </c>
      <c r="H19" s="32" t="s">
        <v>43</v>
      </c>
      <c r="I19" s="31"/>
      <c r="J19" s="31"/>
      <c r="K19" s="31"/>
      <c r="L19" s="31" t="str">
        <f>"167,5"</f>
        <v>167,5</v>
      </c>
      <c r="M19" s="31" t="str">
        <f>"95,8100"</f>
        <v>95,8100</v>
      </c>
      <c r="N19" s="30" t="s">
        <v>106</v>
      </c>
    </row>
    <row r="20" spans="1:14" ht="12.75">
      <c r="A20" s="25" t="s">
        <v>84</v>
      </c>
      <c r="B20" s="24" t="s">
        <v>51</v>
      </c>
      <c r="C20" s="24" t="s">
        <v>83</v>
      </c>
      <c r="D20" s="24" t="s">
        <v>82</v>
      </c>
      <c r="E20" s="24" t="str">
        <f>"0,5723"</f>
        <v>0,5723</v>
      </c>
      <c r="F20" s="24" t="s">
        <v>17</v>
      </c>
      <c r="G20" s="24" t="s">
        <v>72</v>
      </c>
      <c r="H20" s="26" t="s">
        <v>48</v>
      </c>
      <c r="I20" s="25"/>
      <c r="J20" s="25"/>
      <c r="K20" s="25"/>
      <c r="L20" s="25" t="str">
        <f>"145,0"</f>
        <v>145,0</v>
      </c>
      <c r="M20" s="25" t="str">
        <f>"82,9835"</f>
        <v>82,9835</v>
      </c>
      <c r="N20" s="24" t="s">
        <v>107</v>
      </c>
    </row>
    <row r="21" ht="12.75">
      <c r="B21" s="15" t="s">
        <v>38</v>
      </c>
    </row>
    <row r="22" spans="1:13" ht="15">
      <c r="A22" s="83" t="s">
        <v>81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4" ht="12.75">
      <c r="A23" s="28" t="s">
        <v>37</v>
      </c>
      <c r="B23" s="27" t="s">
        <v>46</v>
      </c>
      <c r="C23" s="27" t="s">
        <v>80</v>
      </c>
      <c r="D23" s="27" t="s">
        <v>79</v>
      </c>
      <c r="E23" s="27" t="str">
        <f>"0,5489"</f>
        <v>0,5489</v>
      </c>
      <c r="F23" s="27" t="s">
        <v>17</v>
      </c>
      <c r="G23" s="27" t="s">
        <v>78</v>
      </c>
      <c r="H23" s="29" t="s">
        <v>45</v>
      </c>
      <c r="I23" s="28"/>
      <c r="J23" s="28"/>
      <c r="K23" s="28"/>
      <c r="L23" s="28" t="str">
        <f>"225,0"</f>
        <v>225,0</v>
      </c>
      <c r="M23" s="28" t="str">
        <f>"125,7255"</f>
        <v>125,7255</v>
      </c>
      <c r="N23" s="27" t="s">
        <v>108</v>
      </c>
    </row>
    <row r="24" spans="1:14" ht="12.75">
      <c r="A24" s="25" t="s">
        <v>37</v>
      </c>
      <c r="B24" s="24" t="s">
        <v>44</v>
      </c>
      <c r="C24" s="24" t="s">
        <v>77</v>
      </c>
      <c r="D24" s="24" t="s">
        <v>76</v>
      </c>
      <c r="E24" s="24" t="str">
        <f>"0,5524"</f>
        <v>0,5524</v>
      </c>
      <c r="F24" s="24" t="s">
        <v>17</v>
      </c>
      <c r="G24" s="24" t="s">
        <v>72</v>
      </c>
      <c r="H24" s="26" t="s">
        <v>43</v>
      </c>
      <c r="I24" s="25"/>
      <c r="J24" s="25"/>
      <c r="K24" s="25"/>
      <c r="L24" s="25" t="str">
        <f>"167,5"</f>
        <v>167,5</v>
      </c>
      <c r="M24" s="25" t="str">
        <f>"98,9114"</f>
        <v>98,9114</v>
      </c>
      <c r="N24" s="24" t="s">
        <v>108</v>
      </c>
    </row>
    <row r="25" ht="12.75">
      <c r="B25" s="15" t="s">
        <v>38</v>
      </c>
    </row>
    <row r="26" spans="1:13" ht="15">
      <c r="A26" s="83" t="s">
        <v>75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4" ht="12.75">
      <c r="A27" s="23" t="s">
        <v>37</v>
      </c>
      <c r="B27" s="22" t="s">
        <v>42</v>
      </c>
      <c r="C27" s="22" t="s">
        <v>74</v>
      </c>
      <c r="D27" s="22" t="s">
        <v>73</v>
      </c>
      <c r="E27" s="22" t="str">
        <f>"0,5152"</f>
        <v>0,5152</v>
      </c>
      <c r="F27" s="22" t="s">
        <v>17</v>
      </c>
      <c r="G27" s="22" t="s">
        <v>72</v>
      </c>
      <c r="H27" s="8" t="s">
        <v>41</v>
      </c>
      <c r="I27" s="23"/>
      <c r="J27" s="23"/>
      <c r="K27" s="23"/>
      <c r="L27" s="23" t="str">
        <f>"100,0"</f>
        <v>100,0</v>
      </c>
      <c r="M27" s="23" t="str">
        <f>"73,6793"</f>
        <v>73,6793</v>
      </c>
      <c r="N27" s="22" t="s">
        <v>108</v>
      </c>
    </row>
    <row r="28" ht="12.75">
      <c r="B28" s="15" t="s">
        <v>38</v>
      </c>
    </row>
    <row r="29" spans="2:6" ht="15">
      <c r="B29" s="15" t="s">
        <v>38</v>
      </c>
      <c r="F29" s="21"/>
    </row>
    <row r="30" spans="2:6" ht="15">
      <c r="B30" s="15" t="s">
        <v>38</v>
      </c>
      <c r="F30" s="21"/>
    </row>
    <row r="31" spans="2:6" ht="15">
      <c r="B31" s="15" t="s">
        <v>38</v>
      </c>
      <c r="F31" s="21"/>
    </row>
    <row r="32" spans="2:6" ht="15">
      <c r="B32" s="15" t="s">
        <v>38</v>
      </c>
      <c r="F32" s="21"/>
    </row>
    <row r="33" spans="2:6" ht="15">
      <c r="B33" s="15" t="s">
        <v>38</v>
      </c>
      <c r="F33" s="21"/>
    </row>
    <row r="34" spans="2:6" ht="15">
      <c r="B34" s="15" t="s">
        <v>38</v>
      </c>
      <c r="F34" s="21"/>
    </row>
    <row r="35" spans="2:6" ht="15">
      <c r="B35" s="15" t="s">
        <v>38</v>
      </c>
      <c r="F35" s="21"/>
    </row>
    <row r="36" ht="12.75">
      <c r="B36" s="15" t="s">
        <v>38</v>
      </c>
    </row>
    <row r="37" spans="2:4" ht="18">
      <c r="B37" s="15" t="s">
        <v>38</v>
      </c>
      <c r="C37" s="20" t="s">
        <v>29</v>
      </c>
      <c r="D37" s="20"/>
    </row>
    <row r="38" spans="2:4" ht="15">
      <c r="B38" s="15" t="s">
        <v>38</v>
      </c>
      <c r="C38" s="19" t="s">
        <v>70</v>
      </c>
      <c r="D38" s="19"/>
    </row>
    <row r="39" spans="2:4" ht="14.25">
      <c r="B39" s="15" t="s">
        <v>38</v>
      </c>
      <c r="C39" s="18"/>
      <c r="D39" s="18" t="s">
        <v>50</v>
      </c>
    </row>
    <row r="40" spans="2:7" ht="15">
      <c r="B40" s="15" t="s">
        <v>38</v>
      </c>
      <c r="C40" s="17" t="s">
        <v>31</v>
      </c>
      <c r="D40" s="17" t="s">
        <v>32</v>
      </c>
      <c r="E40" s="17" t="s">
        <v>33</v>
      </c>
      <c r="F40" s="17" t="s">
        <v>34</v>
      </c>
      <c r="G40" s="17" t="s">
        <v>35</v>
      </c>
    </row>
    <row r="41" spans="2:7" ht="12.75">
      <c r="B41" s="15" t="s">
        <v>38</v>
      </c>
      <c r="C41" s="15" t="s">
        <v>69</v>
      </c>
      <c r="D41" s="15" t="s">
        <v>50</v>
      </c>
      <c r="E41" s="16" t="s">
        <v>68</v>
      </c>
      <c r="F41" s="16" t="s">
        <v>67</v>
      </c>
      <c r="G41" s="16" t="s">
        <v>66</v>
      </c>
    </row>
    <row r="42" spans="2:7" ht="12.75">
      <c r="B42" s="15" t="s">
        <v>38</v>
      </c>
      <c r="C42" s="15" t="s">
        <v>65</v>
      </c>
      <c r="D42" s="15" t="s">
        <v>50</v>
      </c>
      <c r="E42" s="16" t="s">
        <v>36</v>
      </c>
      <c r="F42" s="16" t="s">
        <v>64</v>
      </c>
      <c r="G42" s="16" t="s">
        <v>63</v>
      </c>
    </row>
    <row r="43" spans="2:7" ht="12.75">
      <c r="B43" s="15" t="s">
        <v>38</v>
      </c>
      <c r="C43" s="15" t="s">
        <v>62</v>
      </c>
      <c r="D43" s="15" t="s">
        <v>50</v>
      </c>
      <c r="E43" s="16" t="s">
        <v>61</v>
      </c>
      <c r="F43" s="16" t="s">
        <v>20</v>
      </c>
      <c r="G43" s="16" t="s">
        <v>60</v>
      </c>
    </row>
    <row r="44" ht="12.75">
      <c r="B44" s="15" t="s">
        <v>38</v>
      </c>
    </row>
    <row r="45" ht="12.75">
      <c r="B45" s="15" t="s">
        <v>38</v>
      </c>
    </row>
    <row r="46" spans="2:4" ht="15">
      <c r="B46" s="15" t="s">
        <v>38</v>
      </c>
      <c r="C46" s="19" t="s">
        <v>30</v>
      </c>
      <c r="D46" s="19"/>
    </row>
    <row r="47" spans="2:4" ht="14.25">
      <c r="B47" s="15" t="s">
        <v>38</v>
      </c>
      <c r="C47" s="18"/>
      <c r="D47" s="18" t="s">
        <v>50</v>
      </c>
    </row>
    <row r="48" spans="2:7" ht="15">
      <c r="B48" s="15" t="s">
        <v>38</v>
      </c>
      <c r="C48" s="17" t="s">
        <v>31</v>
      </c>
      <c r="D48" s="17" t="s">
        <v>32</v>
      </c>
      <c r="E48" s="17" t="s">
        <v>33</v>
      </c>
      <c r="F48" s="17" t="s">
        <v>34</v>
      </c>
      <c r="G48" s="17" t="s">
        <v>35</v>
      </c>
    </row>
    <row r="49" spans="2:7" ht="12.75">
      <c r="B49" s="15" t="s">
        <v>38</v>
      </c>
      <c r="C49" s="15" t="s">
        <v>57</v>
      </c>
      <c r="D49" s="15" t="s">
        <v>50</v>
      </c>
      <c r="E49" s="16" t="s">
        <v>56</v>
      </c>
      <c r="F49" s="16" t="s">
        <v>55</v>
      </c>
      <c r="G49" s="16" t="s">
        <v>54</v>
      </c>
    </row>
    <row r="50" spans="2:7" ht="12.75">
      <c r="B50" s="15" t="s">
        <v>38</v>
      </c>
      <c r="C50" s="15" t="s">
        <v>53</v>
      </c>
      <c r="D50" s="15" t="s">
        <v>50</v>
      </c>
      <c r="E50" s="16" t="s">
        <v>49</v>
      </c>
      <c r="F50" s="16" t="s">
        <v>43</v>
      </c>
      <c r="G50" s="16" t="s">
        <v>52</v>
      </c>
    </row>
    <row r="51" spans="2:7" ht="12.75">
      <c r="B51" s="15" t="s">
        <v>38</v>
      </c>
      <c r="C51" s="15" t="s">
        <v>51</v>
      </c>
      <c r="D51" s="15" t="s">
        <v>50</v>
      </c>
      <c r="E51" s="16" t="s">
        <v>49</v>
      </c>
      <c r="F51" s="16" t="s">
        <v>48</v>
      </c>
      <c r="G51" s="16" t="s">
        <v>47</v>
      </c>
    </row>
    <row r="52" ht="12.75">
      <c r="B52" s="15" t="s">
        <v>38</v>
      </c>
    </row>
    <row r="53" spans="2:7" ht="12.75">
      <c r="B53" s="15" t="s">
        <v>38</v>
      </c>
      <c r="C53" s="37"/>
      <c r="D53" s="37"/>
      <c r="E53" s="39"/>
      <c r="F53" s="39"/>
      <c r="G53" s="39"/>
    </row>
    <row r="54" spans="2:7" ht="12.75">
      <c r="B54" s="15" t="s">
        <v>38</v>
      </c>
      <c r="C54" s="37"/>
      <c r="D54" s="37"/>
      <c r="E54" s="39"/>
      <c r="F54" s="39"/>
      <c r="G54" s="39"/>
    </row>
    <row r="55" spans="2:7" ht="12.75">
      <c r="B55" s="15" t="s">
        <v>38</v>
      </c>
      <c r="C55" s="37"/>
      <c r="D55" s="37"/>
      <c r="E55" s="39"/>
      <c r="F55" s="39"/>
      <c r="G55" s="39"/>
    </row>
    <row r="56" spans="2:7" ht="12.75">
      <c r="B56" s="15" t="s">
        <v>38</v>
      </c>
      <c r="C56" s="37"/>
      <c r="D56" s="37"/>
      <c r="E56" s="37"/>
      <c r="F56" s="37"/>
      <c r="G56" s="37"/>
    </row>
    <row r="57" spans="2:7" ht="14.25">
      <c r="B57" s="15" t="s">
        <v>38</v>
      </c>
      <c r="C57" s="36"/>
      <c r="D57" s="36"/>
      <c r="E57" s="37"/>
      <c r="F57" s="37"/>
      <c r="G57" s="37"/>
    </row>
    <row r="58" spans="2:7" ht="15">
      <c r="B58" s="15" t="s">
        <v>38</v>
      </c>
      <c r="C58" s="38"/>
      <c r="D58" s="38"/>
      <c r="E58" s="38"/>
      <c r="F58" s="38"/>
      <c r="G58" s="38"/>
    </row>
    <row r="59" spans="2:7" ht="12.75">
      <c r="B59" s="15" t="s">
        <v>38</v>
      </c>
      <c r="C59" s="37"/>
      <c r="D59" s="37"/>
      <c r="E59" s="39"/>
      <c r="F59" s="39"/>
      <c r="G59" s="39"/>
    </row>
    <row r="60" spans="2:7" ht="12.75">
      <c r="B60" s="15" t="s">
        <v>38</v>
      </c>
      <c r="C60" s="37"/>
      <c r="D60" s="37"/>
      <c r="E60" s="39"/>
      <c r="F60" s="39"/>
      <c r="G60" s="39"/>
    </row>
    <row r="61" spans="2:7" ht="12.75">
      <c r="B61" s="15" t="s">
        <v>38</v>
      </c>
      <c r="C61" s="37"/>
      <c r="D61" s="37"/>
      <c r="E61" s="39"/>
      <c r="F61" s="39"/>
      <c r="G61" s="39"/>
    </row>
    <row r="62" spans="2:7" ht="12.75">
      <c r="B62" s="15" t="s">
        <v>38</v>
      </c>
      <c r="C62" s="37"/>
      <c r="D62" s="37"/>
      <c r="E62" s="37"/>
      <c r="F62" s="37"/>
      <c r="G62" s="37"/>
    </row>
    <row r="63" spans="3:7" ht="12.75">
      <c r="C63" s="37"/>
      <c r="D63" s="37"/>
      <c r="E63" s="37"/>
      <c r="F63" s="37"/>
      <c r="G63" s="37"/>
    </row>
    <row r="64" spans="3:7" ht="12.75">
      <c r="C64" s="37"/>
      <c r="D64" s="37"/>
      <c r="E64" s="37"/>
      <c r="F64" s="37"/>
      <c r="G64" s="37"/>
    </row>
    <row r="65" spans="3:7" ht="12.75">
      <c r="C65" s="37"/>
      <c r="D65" s="37"/>
      <c r="E65" s="37"/>
      <c r="F65" s="37"/>
      <c r="G65" s="37"/>
    </row>
  </sheetData>
  <sheetProtection/>
  <mergeCells count="19">
    <mergeCell ref="A22:M22"/>
    <mergeCell ref="A26:M26"/>
    <mergeCell ref="B3:B4"/>
    <mergeCell ref="A5:M5"/>
    <mergeCell ref="A8:M8"/>
    <mergeCell ref="A11:M11"/>
    <mergeCell ref="A14:M14"/>
    <mergeCell ref="A17:M17"/>
    <mergeCell ref="E3:E4"/>
    <mergeCell ref="L3:L4"/>
    <mergeCell ref="A1:N2"/>
    <mergeCell ref="H3:K3"/>
    <mergeCell ref="A3:A4"/>
    <mergeCell ref="C3:C4"/>
    <mergeCell ref="D3:D4"/>
    <mergeCell ref="N3:N4"/>
    <mergeCell ref="G3:G4"/>
    <mergeCell ref="F3:F4"/>
    <mergeCell ref="M3:M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7.375" style="15" bestFit="1" customWidth="1"/>
    <col min="2" max="2" width="15.125" style="15" bestFit="1" customWidth="1"/>
    <col min="3" max="3" width="28.625" style="15" bestFit="1" customWidth="1"/>
    <col min="4" max="4" width="21.375" style="15" bestFit="1" customWidth="1"/>
    <col min="5" max="5" width="10.625" style="15" bestFit="1" customWidth="1"/>
    <col min="6" max="6" width="22.75390625" style="15" bestFit="1" customWidth="1"/>
    <col min="7" max="7" width="29.125" style="15" bestFit="1" customWidth="1"/>
    <col min="8" max="8" width="5.00390625" style="16" bestFit="1" customWidth="1"/>
    <col min="9" max="9" width="10.375" style="40" bestFit="1" customWidth="1"/>
    <col min="10" max="10" width="8.875" style="16" bestFit="1" customWidth="1"/>
    <col min="11" max="11" width="7.625" style="16" bestFit="1" customWidth="1"/>
    <col min="12" max="12" width="15.125" style="15" bestFit="1" customWidth="1"/>
    <col min="13" max="16384" width="9.125" style="14" customWidth="1"/>
  </cols>
  <sheetData>
    <row r="1" spans="1:12" s="35" customFormat="1" ht="28.5" customHeight="1">
      <c r="A1" s="69" t="s">
        <v>209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s="35" customFormat="1" ht="61.5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s="33" customFormat="1" ht="12.75" customHeight="1">
      <c r="A3" s="77" t="s">
        <v>39</v>
      </c>
      <c r="B3" s="84" t="s">
        <v>0</v>
      </c>
      <c r="C3" s="79" t="s">
        <v>6</v>
      </c>
      <c r="D3" s="79" t="s">
        <v>7</v>
      </c>
      <c r="E3" s="76" t="s">
        <v>123</v>
      </c>
      <c r="F3" s="76" t="s">
        <v>4</v>
      </c>
      <c r="G3" s="76" t="s">
        <v>8</v>
      </c>
      <c r="H3" s="76" t="s">
        <v>122</v>
      </c>
      <c r="I3" s="76"/>
      <c r="J3" s="76" t="s">
        <v>121</v>
      </c>
      <c r="K3" s="76" t="s">
        <v>3</v>
      </c>
      <c r="L3" s="81" t="s">
        <v>2</v>
      </c>
    </row>
    <row r="4" spans="1:12" s="33" customFormat="1" ht="21" customHeight="1" thickBot="1">
      <c r="A4" s="78"/>
      <c r="B4" s="54"/>
      <c r="C4" s="80"/>
      <c r="D4" s="80"/>
      <c r="E4" s="80"/>
      <c r="F4" s="80"/>
      <c r="G4" s="80"/>
      <c r="H4" s="34" t="s">
        <v>120</v>
      </c>
      <c r="I4" s="42" t="s">
        <v>119</v>
      </c>
      <c r="J4" s="80"/>
      <c r="K4" s="80"/>
      <c r="L4" s="82"/>
    </row>
    <row r="5" spans="1:11" ht="15">
      <c r="A5" s="52" t="s">
        <v>114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ht="12.75">
      <c r="A6" s="23" t="s">
        <v>37</v>
      </c>
      <c r="B6" s="22" t="s">
        <v>118</v>
      </c>
      <c r="C6" s="22" t="s">
        <v>117</v>
      </c>
      <c r="D6" s="22" t="s">
        <v>116</v>
      </c>
      <c r="E6" s="22" t="str">
        <f>"1,0000"</f>
        <v>1,0000</v>
      </c>
      <c r="F6" s="22" t="s">
        <v>17</v>
      </c>
      <c r="G6" s="22" t="s">
        <v>72</v>
      </c>
      <c r="H6" s="8" t="s">
        <v>20</v>
      </c>
      <c r="I6" s="41" t="s">
        <v>115</v>
      </c>
      <c r="J6" s="23" t="str">
        <f>"2805,0"</f>
        <v>2805,0</v>
      </c>
      <c r="K6" s="23" t="str">
        <f>"40,0714"</f>
        <v>40,0714</v>
      </c>
      <c r="L6" s="22" t="s">
        <v>108</v>
      </c>
    </row>
    <row r="7" ht="12.75">
      <c r="B7" s="15" t="s">
        <v>38</v>
      </c>
    </row>
    <row r="8" spans="1:11" ht="15">
      <c r="A8" s="83" t="s">
        <v>114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2" ht="12.75">
      <c r="A9" s="23" t="s">
        <v>37</v>
      </c>
      <c r="B9" s="22" t="s">
        <v>113</v>
      </c>
      <c r="C9" s="22" t="s">
        <v>112</v>
      </c>
      <c r="D9" s="22" t="s">
        <v>111</v>
      </c>
      <c r="E9" s="22" t="str">
        <f>"1,0000"</f>
        <v>1,0000</v>
      </c>
      <c r="F9" s="22" t="s">
        <v>17</v>
      </c>
      <c r="G9" s="22" t="s">
        <v>72</v>
      </c>
      <c r="H9" s="8" t="s">
        <v>20</v>
      </c>
      <c r="I9" s="41" t="s">
        <v>110</v>
      </c>
      <c r="J9" s="23" t="str">
        <f>"5830,0"</f>
        <v>5830,0</v>
      </c>
      <c r="K9" s="23" t="str">
        <f>"66,3253"</f>
        <v>66,3253</v>
      </c>
      <c r="L9" s="22" t="s">
        <v>109</v>
      </c>
    </row>
    <row r="10" ht="12.75">
      <c r="B10" s="15" t="s">
        <v>38</v>
      </c>
    </row>
    <row r="11" spans="2:6" ht="15">
      <c r="B11" s="15" t="s">
        <v>38</v>
      </c>
      <c r="F11" s="21"/>
    </row>
    <row r="12" spans="2:6" ht="15">
      <c r="B12" s="15" t="s">
        <v>38</v>
      </c>
      <c r="F12" s="21"/>
    </row>
    <row r="13" spans="2:6" ht="15">
      <c r="B13" s="15" t="s">
        <v>38</v>
      </c>
      <c r="F13" s="21"/>
    </row>
    <row r="14" spans="2:6" ht="15">
      <c r="B14" s="15" t="s">
        <v>38</v>
      </c>
      <c r="F14" s="21"/>
    </row>
    <row r="15" spans="2:6" ht="15">
      <c r="B15" s="15" t="s">
        <v>38</v>
      </c>
      <c r="F15" s="21"/>
    </row>
    <row r="16" spans="2:6" ht="15">
      <c r="B16" s="15" t="s">
        <v>38</v>
      </c>
      <c r="F16" s="21"/>
    </row>
    <row r="17" spans="2:6" ht="15">
      <c r="B17" s="15" t="s">
        <v>38</v>
      </c>
      <c r="F17" s="21"/>
    </row>
    <row r="18" ht="12.75">
      <c r="B18" s="15" t="s">
        <v>38</v>
      </c>
    </row>
    <row r="19" spans="2:4" ht="18">
      <c r="B19" s="15" t="s">
        <v>38</v>
      </c>
      <c r="C19" s="20"/>
      <c r="D19" s="20"/>
    </row>
    <row r="20" spans="2:4" ht="15">
      <c r="B20" s="15" t="s">
        <v>38</v>
      </c>
      <c r="C20" s="19"/>
      <c r="D20" s="19"/>
    </row>
    <row r="21" spans="2:4" ht="14.25">
      <c r="B21" s="15" t="s">
        <v>38</v>
      </c>
      <c r="C21" s="18"/>
      <c r="D21" s="18"/>
    </row>
    <row r="22" spans="2:7" ht="15">
      <c r="B22" s="15" t="s">
        <v>38</v>
      </c>
      <c r="C22" s="33"/>
      <c r="D22" s="33"/>
      <c r="E22" s="33"/>
      <c r="F22" s="33"/>
      <c r="G22" s="33"/>
    </row>
    <row r="23" spans="2:7" ht="12.75">
      <c r="B23" s="15" t="s">
        <v>38</v>
      </c>
      <c r="E23" s="16"/>
      <c r="F23" s="16"/>
      <c r="G23" s="16"/>
    </row>
    <row r="24" ht="12.75">
      <c r="B24" s="15" t="s">
        <v>38</v>
      </c>
    </row>
    <row r="25" ht="12.75">
      <c r="B25" s="15" t="s">
        <v>38</v>
      </c>
    </row>
    <row r="26" spans="2:4" ht="15">
      <c r="B26" s="15" t="s">
        <v>38</v>
      </c>
      <c r="C26" s="19"/>
      <c r="D26" s="19"/>
    </row>
    <row r="27" spans="2:4" ht="14.25">
      <c r="B27" s="15" t="s">
        <v>38</v>
      </c>
      <c r="C27" s="18"/>
      <c r="D27" s="18"/>
    </row>
    <row r="28" spans="2:7" ht="15">
      <c r="B28" s="15" t="s">
        <v>38</v>
      </c>
      <c r="C28" s="33"/>
      <c r="D28" s="33"/>
      <c r="E28" s="33"/>
      <c r="F28" s="33"/>
      <c r="G28" s="33"/>
    </row>
    <row r="29" spans="2:7" ht="12.75">
      <c r="B29" s="15" t="s">
        <v>38</v>
      </c>
      <c r="E29" s="16"/>
      <c r="F29" s="16"/>
      <c r="G29" s="16"/>
    </row>
    <row r="30" ht="12.75">
      <c r="B30" s="15" t="s">
        <v>38</v>
      </c>
    </row>
  </sheetData>
  <sheetProtection/>
  <mergeCells count="14">
    <mergeCell ref="A5:K5"/>
    <mergeCell ref="A8:K8"/>
    <mergeCell ref="B3:B4"/>
    <mergeCell ref="E3:E4"/>
    <mergeCell ref="J3:J4"/>
    <mergeCell ref="K3:K4"/>
    <mergeCell ref="A1:L2"/>
    <mergeCell ref="H3:I3"/>
    <mergeCell ref="A3:A4"/>
    <mergeCell ref="C3:C4"/>
    <mergeCell ref="D3:D4"/>
    <mergeCell ref="L3:L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5.875" style="43" bestFit="1" customWidth="1"/>
    <col min="2" max="2" width="27.875" style="43" customWidth="1"/>
    <col min="3" max="3" width="15.75390625" style="43" customWidth="1"/>
    <col min="4" max="4" width="8.75390625" style="43" customWidth="1"/>
    <col min="5" max="5" width="23.75390625" style="43" bestFit="1" customWidth="1"/>
    <col min="6" max="6" width="29.125" style="43" bestFit="1" customWidth="1"/>
    <col min="7" max="9" width="7.00390625" style="14" bestFit="1" customWidth="1"/>
    <col min="10" max="10" width="5.625" style="14" bestFit="1" customWidth="1"/>
    <col min="11" max="11" width="7.875" style="43" bestFit="1" customWidth="1"/>
    <col min="12" max="12" width="8.625" style="14" bestFit="1" customWidth="1"/>
    <col min="13" max="13" width="11.625" style="43" bestFit="1" customWidth="1"/>
    <col min="14" max="16384" width="9.125" style="14" customWidth="1"/>
  </cols>
  <sheetData>
    <row r="1" spans="1:13" s="35" customFormat="1" ht="15" customHeight="1">
      <c r="A1" s="69" t="s">
        <v>208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35" customFormat="1" ht="66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33" customFormat="1" ht="12.75" customHeight="1">
      <c r="A3" s="77" t="s">
        <v>0</v>
      </c>
      <c r="B3" s="79" t="s">
        <v>6</v>
      </c>
      <c r="C3" s="79" t="s">
        <v>7</v>
      </c>
      <c r="D3" s="76" t="s">
        <v>9</v>
      </c>
      <c r="E3" s="76" t="s">
        <v>4</v>
      </c>
      <c r="F3" s="76" t="s">
        <v>8</v>
      </c>
      <c r="G3" s="76" t="s">
        <v>11</v>
      </c>
      <c r="H3" s="76"/>
      <c r="I3" s="76"/>
      <c r="J3" s="76"/>
      <c r="K3" s="76" t="s">
        <v>1</v>
      </c>
      <c r="L3" s="76" t="s">
        <v>3</v>
      </c>
      <c r="M3" s="81" t="s">
        <v>2</v>
      </c>
    </row>
    <row r="4" spans="1:13" s="33" customFormat="1" ht="21" customHeight="1" thickBot="1">
      <c r="A4" s="78"/>
      <c r="B4" s="80"/>
      <c r="C4" s="80"/>
      <c r="D4" s="80"/>
      <c r="E4" s="80"/>
      <c r="F4" s="80"/>
      <c r="G4" s="34">
        <v>1</v>
      </c>
      <c r="H4" s="34">
        <v>2</v>
      </c>
      <c r="I4" s="34">
        <v>3</v>
      </c>
      <c r="J4" s="34" t="s">
        <v>5</v>
      </c>
      <c r="K4" s="80"/>
      <c r="L4" s="80"/>
      <c r="M4" s="82"/>
    </row>
    <row r="5" spans="1:12" ht="15">
      <c r="A5" s="85" t="s">
        <v>129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3" ht="12.75">
      <c r="A6" s="46" t="s">
        <v>128</v>
      </c>
      <c r="B6" s="46" t="s">
        <v>127</v>
      </c>
      <c r="C6" s="46" t="s">
        <v>126</v>
      </c>
      <c r="D6" s="46" t="str">
        <f>"0,6279"</f>
        <v>0,6279</v>
      </c>
      <c r="E6" s="46" t="s">
        <v>17</v>
      </c>
      <c r="F6" s="46" t="s">
        <v>72</v>
      </c>
      <c r="G6" s="48" t="s">
        <v>125</v>
      </c>
      <c r="H6" s="47"/>
      <c r="I6" s="47"/>
      <c r="J6" s="47"/>
      <c r="K6" s="46" t="str">
        <f>"160,0"</f>
        <v>160,0</v>
      </c>
      <c r="L6" s="47" t="str">
        <f>"100,4640"</f>
        <v>100,4640</v>
      </c>
      <c r="M6" s="46" t="s">
        <v>124</v>
      </c>
    </row>
    <row r="8" ht="15">
      <c r="E8" s="45"/>
    </row>
    <row r="9" ht="15">
      <c r="E9" s="45"/>
    </row>
    <row r="10" ht="15">
      <c r="E10" s="45"/>
    </row>
    <row r="11" ht="15">
      <c r="E11" s="45"/>
    </row>
    <row r="12" ht="15">
      <c r="E12" s="45"/>
    </row>
    <row r="13" ht="15">
      <c r="E13" s="45"/>
    </row>
    <row r="14" ht="15">
      <c r="E14" s="45"/>
    </row>
    <row r="16" spans="1:2" ht="18">
      <c r="A16" s="44"/>
      <c r="B16" s="44"/>
    </row>
  </sheetData>
  <sheetProtection/>
  <mergeCells count="12">
    <mergeCell ref="A5:L5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N2"/>
    </sheetView>
  </sheetViews>
  <sheetFormatPr defaultColWidth="9.00390625" defaultRowHeight="12.75"/>
  <cols>
    <col min="1" max="1" width="7.375" style="15" bestFit="1" customWidth="1"/>
    <col min="2" max="2" width="15.75390625" style="15" bestFit="1" customWidth="1"/>
    <col min="3" max="3" width="26.25390625" style="15" bestFit="1" customWidth="1"/>
    <col min="4" max="4" width="21.375" style="15" bestFit="1" customWidth="1"/>
    <col min="5" max="5" width="10.625" style="15" bestFit="1" customWidth="1"/>
    <col min="6" max="6" width="22.75390625" style="15" bestFit="1" customWidth="1"/>
    <col min="7" max="7" width="27.375" style="15" bestFit="1" customWidth="1"/>
    <col min="8" max="10" width="5.625" style="16" bestFit="1" customWidth="1"/>
    <col min="11" max="11" width="4.875" style="16" bestFit="1" customWidth="1"/>
    <col min="12" max="12" width="11.25390625" style="16" bestFit="1" customWidth="1"/>
    <col min="13" max="13" width="8.625" style="16" bestFit="1" customWidth="1"/>
    <col min="14" max="14" width="15.125" style="15" bestFit="1" customWidth="1"/>
    <col min="15" max="16384" width="9.125" style="14" customWidth="1"/>
  </cols>
  <sheetData>
    <row r="1" spans="1:14" s="35" customFormat="1" ht="28.5" customHeight="1">
      <c r="A1" s="69" t="s">
        <v>207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s="35" customFormat="1" ht="61.5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33" customFormat="1" ht="12.75" customHeight="1">
      <c r="A3" s="77" t="s">
        <v>39</v>
      </c>
      <c r="B3" s="84" t="s">
        <v>0</v>
      </c>
      <c r="C3" s="79" t="s">
        <v>6</v>
      </c>
      <c r="D3" s="79" t="s">
        <v>7</v>
      </c>
      <c r="E3" s="76" t="s">
        <v>9</v>
      </c>
      <c r="F3" s="76" t="s">
        <v>4</v>
      </c>
      <c r="G3" s="76" t="s">
        <v>8</v>
      </c>
      <c r="H3" s="76" t="s">
        <v>11</v>
      </c>
      <c r="I3" s="76"/>
      <c r="J3" s="76"/>
      <c r="K3" s="76"/>
      <c r="L3" s="76" t="s">
        <v>105</v>
      </c>
      <c r="M3" s="76" t="s">
        <v>3</v>
      </c>
      <c r="N3" s="81" t="s">
        <v>2</v>
      </c>
    </row>
    <row r="4" spans="1:14" s="33" customFormat="1" ht="21" customHeight="1" thickBot="1">
      <c r="A4" s="78"/>
      <c r="B4" s="54"/>
      <c r="C4" s="80"/>
      <c r="D4" s="80"/>
      <c r="E4" s="80"/>
      <c r="F4" s="80"/>
      <c r="G4" s="80"/>
      <c r="H4" s="34">
        <v>1</v>
      </c>
      <c r="I4" s="34">
        <v>2</v>
      </c>
      <c r="J4" s="34">
        <v>3</v>
      </c>
      <c r="K4" s="34" t="s">
        <v>5</v>
      </c>
      <c r="L4" s="80"/>
      <c r="M4" s="80"/>
      <c r="N4" s="82"/>
    </row>
    <row r="5" spans="1:13" ht="15">
      <c r="A5" s="52" t="s">
        <v>136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23" t="s">
        <v>37</v>
      </c>
      <c r="B6" s="22" t="s">
        <v>135</v>
      </c>
      <c r="C6" s="22" t="s">
        <v>134</v>
      </c>
      <c r="D6" s="22" t="s">
        <v>133</v>
      </c>
      <c r="E6" s="22" t="str">
        <f>"0,5274"</f>
        <v>0,5274</v>
      </c>
      <c r="F6" s="22" t="s">
        <v>17</v>
      </c>
      <c r="G6" s="22" t="s">
        <v>18</v>
      </c>
      <c r="H6" s="8" t="s">
        <v>132</v>
      </c>
      <c r="I6" s="8" t="s">
        <v>131</v>
      </c>
      <c r="J6" s="8" t="s">
        <v>130</v>
      </c>
      <c r="K6" s="23"/>
      <c r="L6" s="23" t="str">
        <f>"265,0"</f>
        <v>265,0</v>
      </c>
      <c r="M6" s="23" t="str">
        <f>"139,7610"</f>
        <v>139,7610</v>
      </c>
      <c r="N6" s="22" t="s">
        <v>108</v>
      </c>
    </row>
    <row r="7" ht="12.75">
      <c r="B7" s="15" t="s">
        <v>38</v>
      </c>
    </row>
    <row r="8" spans="2:6" ht="15">
      <c r="B8" s="15" t="s">
        <v>38</v>
      </c>
      <c r="F8" s="21"/>
    </row>
    <row r="9" spans="2:6" ht="15">
      <c r="B9" s="15" t="s">
        <v>38</v>
      </c>
      <c r="F9" s="21"/>
    </row>
    <row r="10" spans="2:6" ht="15">
      <c r="B10" s="15" t="s">
        <v>38</v>
      </c>
      <c r="F10" s="21"/>
    </row>
    <row r="11" spans="2:6" ht="15">
      <c r="B11" s="15" t="s">
        <v>38</v>
      </c>
      <c r="F11" s="21"/>
    </row>
    <row r="12" spans="2:6" ht="15">
      <c r="B12" s="15" t="s">
        <v>38</v>
      </c>
      <c r="F12" s="21"/>
    </row>
    <row r="13" spans="2:6" ht="15">
      <c r="B13" s="15" t="s">
        <v>38</v>
      </c>
      <c r="F13" s="21"/>
    </row>
    <row r="14" spans="2:6" ht="15">
      <c r="B14" s="15" t="s">
        <v>38</v>
      </c>
      <c r="F14" s="21"/>
    </row>
    <row r="15" ht="12.75">
      <c r="B15" s="15" t="s">
        <v>38</v>
      </c>
    </row>
    <row r="16" spans="2:4" ht="18">
      <c r="B16" s="15" t="s">
        <v>38</v>
      </c>
      <c r="C16" s="20"/>
      <c r="D16" s="20"/>
    </row>
    <row r="17" spans="2:4" ht="15">
      <c r="B17" s="15" t="s">
        <v>38</v>
      </c>
      <c r="C17" s="19"/>
      <c r="D17" s="19"/>
    </row>
    <row r="18" spans="2:4" ht="14.25">
      <c r="B18" s="15" t="s">
        <v>38</v>
      </c>
      <c r="C18" s="18"/>
      <c r="D18" s="18"/>
    </row>
    <row r="19" spans="2:7" ht="15">
      <c r="B19" s="15" t="s">
        <v>38</v>
      </c>
      <c r="C19" s="33"/>
      <c r="D19" s="33"/>
      <c r="E19" s="33"/>
      <c r="F19" s="33"/>
      <c r="G19" s="33"/>
    </row>
    <row r="20" spans="2:7" ht="12.75">
      <c r="B20" s="15" t="s">
        <v>38</v>
      </c>
      <c r="E20" s="16"/>
      <c r="F20" s="16"/>
      <c r="G20" s="16"/>
    </row>
    <row r="21" ht="12.75">
      <c r="B21" s="15" t="s">
        <v>38</v>
      </c>
    </row>
  </sheetData>
  <sheetProtection/>
  <mergeCells count="13">
    <mergeCell ref="A5:M5"/>
    <mergeCell ref="B3:B4"/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N2"/>
    </sheetView>
  </sheetViews>
  <sheetFormatPr defaultColWidth="9.00390625" defaultRowHeight="12.75"/>
  <cols>
    <col min="1" max="1" width="7.375" style="15" bestFit="1" customWidth="1"/>
    <col min="2" max="2" width="18.125" style="15" bestFit="1" customWidth="1"/>
    <col min="3" max="3" width="28.625" style="15" bestFit="1" customWidth="1"/>
    <col min="4" max="4" width="21.375" style="15" bestFit="1" customWidth="1"/>
    <col min="5" max="5" width="10.625" style="15" bestFit="1" customWidth="1"/>
    <col min="6" max="6" width="22.75390625" style="15" bestFit="1" customWidth="1"/>
    <col min="7" max="7" width="29.125" style="15" bestFit="1" customWidth="1"/>
    <col min="8" max="8" width="4.625" style="16" bestFit="1" customWidth="1"/>
    <col min="9" max="10" width="2.125" style="16" bestFit="1" customWidth="1"/>
    <col min="11" max="11" width="4.875" style="16" bestFit="1" customWidth="1"/>
    <col min="12" max="12" width="11.25390625" style="16" bestFit="1" customWidth="1"/>
    <col min="13" max="13" width="7.625" style="16" bestFit="1" customWidth="1"/>
    <col min="14" max="14" width="8.875" style="15" bestFit="1" customWidth="1"/>
    <col min="15" max="16384" width="9.125" style="14" customWidth="1"/>
  </cols>
  <sheetData>
    <row r="1" spans="1:14" s="35" customFormat="1" ht="28.5" customHeight="1">
      <c r="A1" s="69" t="s">
        <v>206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s="35" customFormat="1" ht="61.5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33" customFormat="1" ht="12.75" customHeight="1">
      <c r="A3" s="77" t="s">
        <v>39</v>
      </c>
      <c r="B3" s="84" t="s">
        <v>0</v>
      </c>
      <c r="C3" s="79" t="s">
        <v>6</v>
      </c>
      <c r="D3" s="79" t="s">
        <v>7</v>
      </c>
      <c r="E3" s="76" t="s">
        <v>9</v>
      </c>
      <c r="F3" s="76" t="s">
        <v>4</v>
      </c>
      <c r="G3" s="76" t="s">
        <v>8</v>
      </c>
      <c r="H3" s="76" t="s">
        <v>11</v>
      </c>
      <c r="I3" s="76"/>
      <c r="J3" s="76"/>
      <c r="K3" s="76"/>
      <c r="L3" s="76" t="s">
        <v>105</v>
      </c>
      <c r="M3" s="76" t="s">
        <v>3</v>
      </c>
      <c r="N3" s="81" t="s">
        <v>2</v>
      </c>
    </row>
    <row r="4" spans="1:14" s="33" customFormat="1" ht="21" customHeight="1" thickBot="1">
      <c r="A4" s="78"/>
      <c r="B4" s="54"/>
      <c r="C4" s="80"/>
      <c r="D4" s="80"/>
      <c r="E4" s="80"/>
      <c r="F4" s="80"/>
      <c r="G4" s="80"/>
      <c r="H4" s="34">
        <v>1</v>
      </c>
      <c r="I4" s="34">
        <v>2</v>
      </c>
      <c r="J4" s="34">
        <v>3</v>
      </c>
      <c r="K4" s="34" t="s">
        <v>5</v>
      </c>
      <c r="L4" s="80"/>
      <c r="M4" s="80"/>
      <c r="N4" s="82"/>
    </row>
    <row r="5" spans="1:13" ht="15">
      <c r="A5" s="52" t="s">
        <v>102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23" t="s">
        <v>37</v>
      </c>
      <c r="B6" s="22" t="s">
        <v>140</v>
      </c>
      <c r="C6" s="22" t="s">
        <v>139</v>
      </c>
      <c r="D6" s="22" t="s">
        <v>138</v>
      </c>
      <c r="E6" s="22" t="str">
        <f>"0,8170"</f>
        <v>0,8170</v>
      </c>
      <c r="F6" s="22" t="s">
        <v>17</v>
      </c>
      <c r="G6" s="22" t="s">
        <v>72</v>
      </c>
      <c r="H6" s="8" t="s">
        <v>137</v>
      </c>
      <c r="I6" s="23"/>
      <c r="J6" s="23"/>
      <c r="K6" s="23"/>
      <c r="L6" s="23" t="str">
        <f>"40,0"</f>
        <v>40,0</v>
      </c>
      <c r="M6" s="23" t="str">
        <f>"51,9612"</f>
        <v>51,9612</v>
      </c>
      <c r="N6" s="22" t="s">
        <v>71</v>
      </c>
    </row>
    <row r="7" ht="12.75">
      <c r="B7" s="15" t="s">
        <v>38</v>
      </c>
    </row>
    <row r="8" spans="2:6" ht="15">
      <c r="B8" s="15" t="s">
        <v>38</v>
      </c>
      <c r="F8" s="21"/>
    </row>
    <row r="9" spans="2:6" ht="15">
      <c r="B9" s="15" t="s">
        <v>38</v>
      </c>
      <c r="F9" s="21"/>
    </row>
    <row r="10" spans="2:6" ht="15">
      <c r="B10" s="15" t="s">
        <v>38</v>
      </c>
      <c r="F10" s="21"/>
    </row>
    <row r="11" spans="2:6" ht="15">
      <c r="B11" s="15" t="s">
        <v>38</v>
      </c>
      <c r="F11" s="21"/>
    </row>
    <row r="12" spans="2:6" ht="15">
      <c r="B12" s="15" t="s">
        <v>38</v>
      </c>
      <c r="F12" s="21"/>
    </row>
    <row r="13" spans="2:6" ht="15">
      <c r="B13" s="15" t="s">
        <v>38</v>
      </c>
      <c r="F13" s="21"/>
    </row>
    <row r="14" spans="2:6" ht="15">
      <c r="B14" s="15" t="s">
        <v>38</v>
      </c>
      <c r="F14" s="21"/>
    </row>
    <row r="15" ht="12.75">
      <c r="B15" s="15" t="s">
        <v>38</v>
      </c>
    </row>
    <row r="16" spans="2:4" ht="18">
      <c r="B16" s="15" t="s">
        <v>38</v>
      </c>
      <c r="C16" s="20"/>
      <c r="D16" s="20"/>
    </row>
    <row r="17" spans="2:4" ht="15">
      <c r="B17" s="15" t="s">
        <v>38</v>
      </c>
      <c r="C17" s="19"/>
      <c r="D17" s="19"/>
    </row>
    <row r="18" spans="2:4" ht="14.25">
      <c r="B18" s="15" t="s">
        <v>38</v>
      </c>
      <c r="C18" s="18"/>
      <c r="D18" s="18"/>
    </row>
    <row r="19" spans="2:7" ht="15">
      <c r="B19" s="15" t="s">
        <v>38</v>
      </c>
      <c r="C19" s="33"/>
      <c r="D19" s="33"/>
      <c r="E19" s="33"/>
      <c r="F19" s="33"/>
      <c r="G19" s="33"/>
    </row>
    <row r="20" spans="2:7" ht="12.75">
      <c r="B20" s="15" t="s">
        <v>38</v>
      </c>
      <c r="E20" s="16"/>
      <c r="F20" s="16"/>
      <c r="G20" s="16"/>
    </row>
    <row r="21" ht="12.75">
      <c r="B21" s="15" t="s">
        <v>38</v>
      </c>
    </row>
  </sheetData>
  <sheetProtection/>
  <mergeCells count="13">
    <mergeCell ref="A5:M5"/>
    <mergeCell ref="B3:B4"/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7.375" style="15" bestFit="1" customWidth="1"/>
    <col min="2" max="2" width="16.875" style="15" bestFit="1" customWidth="1"/>
    <col min="3" max="3" width="29.00390625" style="15" bestFit="1" customWidth="1"/>
    <col min="4" max="4" width="21.375" style="15" bestFit="1" customWidth="1"/>
    <col min="5" max="5" width="10.75390625" style="15" bestFit="1" customWidth="1"/>
    <col min="6" max="6" width="22.75390625" style="15" bestFit="1" customWidth="1"/>
    <col min="7" max="7" width="34.125" style="15" bestFit="1" customWidth="1"/>
    <col min="8" max="8" width="5.00390625" style="16" bestFit="1" customWidth="1"/>
    <col min="9" max="9" width="10.375" style="40" bestFit="1" customWidth="1"/>
    <col min="10" max="10" width="8.875" style="16" bestFit="1" customWidth="1"/>
    <col min="11" max="11" width="9.625" style="16" bestFit="1" customWidth="1"/>
    <col min="12" max="12" width="12.375" style="15" bestFit="1" customWidth="1"/>
    <col min="13" max="16384" width="9.125" style="14" customWidth="1"/>
  </cols>
  <sheetData>
    <row r="1" spans="1:12" s="35" customFormat="1" ht="28.5" customHeight="1">
      <c r="A1" s="69" t="s">
        <v>167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s="35" customFormat="1" ht="61.5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s="33" customFormat="1" ht="12.75" customHeight="1">
      <c r="A3" s="77" t="s">
        <v>39</v>
      </c>
      <c r="B3" s="84" t="s">
        <v>0</v>
      </c>
      <c r="C3" s="79" t="s">
        <v>6</v>
      </c>
      <c r="D3" s="79" t="s">
        <v>7</v>
      </c>
      <c r="E3" s="76" t="s">
        <v>166</v>
      </c>
      <c r="F3" s="76" t="s">
        <v>4</v>
      </c>
      <c r="G3" s="76" t="s">
        <v>8</v>
      </c>
      <c r="H3" s="76" t="s">
        <v>165</v>
      </c>
      <c r="I3" s="76"/>
      <c r="J3" s="76" t="s">
        <v>121</v>
      </c>
      <c r="K3" s="76" t="s">
        <v>3</v>
      </c>
      <c r="L3" s="81" t="s">
        <v>2</v>
      </c>
    </row>
    <row r="4" spans="1:12" s="33" customFormat="1" ht="21" customHeight="1" thickBot="1">
      <c r="A4" s="78"/>
      <c r="B4" s="54"/>
      <c r="C4" s="80"/>
      <c r="D4" s="80"/>
      <c r="E4" s="80"/>
      <c r="F4" s="80"/>
      <c r="G4" s="80"/>
      <c r="H4" s="34" t="s">
        <v>120</v>
      </c>
      <c r="I4" s="42" t="s">
        <v>119</v>
      </c>
      <c r="J4" s="80"/>
      <c r="K4" s="80"/>
      <c r="L4" s="82"/>
    </row>
    <row r="5" spans="1:11" ht="15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ht="12.75">
      <c r="A6" s="23" t="s">
        <v>37</v>
      </c>
      <c r="B6" s="22" t="s">
        <v>164</v>
      </c>
      <c r="C6" s="22" t="s">
        <v>163</v>
      </c>
      <c r="D6" s="22" t="s">
        <v>162</v>
      </c>
      <c r="E6" s="22" t="str">
        <f>"0,9517"</f>
        <v>0,9517</v>
      </c>
      <c r="F6" s="22" t="s">
        <v>17</v>
      </c>
      <c r="G6" s="22" t="s">
        <v>72</v>
      </c>
      <c r="H6" s="8" t="s">
        <v>161</v>
      </c>
      <c r="I6" s="41" t="s">
        <v>160</v>
      </c>
      <c r="J6" s="23" t="str">
        <f>"247,5"</f>
        <v>247,5</v>
      </c>
      <c r="K6" s="23" t="str">
        <f>"235,5457"</f>
        <v>235,5457</v>
      </c>
      <c r="L6" s="22" t="s">
        <v>109</v>
      </c>
    </row>
    <row r="7" ht="12.75">
      <c r="B7" s="15" t="s">
        <v>38</v>
      </c>
    </row>
    <row r="8" spans="1:11" ht="15">
      <c r="A8" s="83" t="s">
        <v>13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2" ht="12.75">
      <c r="A9" s="23" t="s">
        <v>37</v>
      </c>
      <c r="B9" s="22" t="s">
        <v>159</v>
      </c>
      <c r="C9" s="22" t="s">
        <v>158</v>
      </c>
      <c r="D9" s="22" t="s">
        <v>157</v>
      </c>
      <c r="E9" s="22" t="str">
        <f>"1,2440"</f>
        <v>1,2440</v>
      </c>
      <c r="F9" s="22" t="s">
        <v>17</v>
      </c>
      <c r="G9" s="22" t="s">
        <v>72</v>
      </c>
      <c r="H9" s="8" t="s">
        <v>156</v>
      </c>
      <c r="I9" s="41" t="s">
        <v>155</v>
      </c>
      <c r="J9" s="23" t="str">
        <f>"630,0"</f>
        <v>630,0</v>
      </c>
      <c r="K9" s="23" t="str">
        <f>"783,7200"</f>
        <v>783,7200</v>
      </c>
      <c r="L9" s="22" t="s">
        <v>154</v>
      </c>
    </row>
    <row r="10" ht="12.75">
      <c r="B10" s="15" t="s">
        <v>38</v>
      </c>
    </row>
    <row r="11" spans="1:11" ht="15">
      <c r="A11" s="83" t="s">
        <v>153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2" ht="12.75">
      <c r="A12" s="23" t="s">
        <v>37</v>
      </c>
      <c r="B12" s="22" t="s">
        <v>152</v>
      </c>
      <c r="C12" s="22" t="s">
        <v>151</v>
      </c>
      <c r="D12" s="22" t="s">
        <v>150</v>
      </c>
      <c r="E12" s="22" t="str">
        <f>"0,7934"</f>
        <v>0,7934</v>
      </c>
      <c r="F12" s="22" t="s">
        <v>17</v>
      </c>
      <c r="G12" s="22" t="s">
        <v>149</v>
      </c>
      <c r="H12" s="8" t="s">
        <v>148</v>
      </c>
      <c r="I12" s="41" t="s">
        <v>147</v>
      </c>
      <c r="J12" s="23" t="str">
        <f>"900,0"</f>
        <v>900,0</v>
      </c>
      <c r="K12" s="23" t="str">
        <f>"714,0600"</f>
        <v>714,0600</v>
      </c>
      <c r="L12" s="22" t="s">
        <v>146</v>
      </c>
    </row>
    <row r="13" ht="12.75">
      <c r="B13" s="15" t="s">
        <v>38</v>
      </c>
    </row>
    <row r="14" spans="1:11" ht="15">
      <c r="A14" s="83" t="s">
        <v>129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2" ht="12.75">
      <c r="A15" s="23" t="s">
        <v>37</v>
      </c>
      <c r="B15" s="22" t="s">
        <v>145</v>
      </c>
      <c r="C15" s="22" t="s">
        <v>144</v>
      </c>
      <c r="D15" s="22" t="s">
        <v>143</v>
      </c>
      <c r="E15" s="22" t="str">
        <f>"0,8114"</f>
        <v>0,8114</v>
      </c>
      <c r="F15" s="22" t="s">
        <v>17</v>
      </c>
      <c r="G15" s="22" t="s">
        <v>72</v>
      </c>
      <c r="H15" s="8" t="s">
        <v>137</v>
      </c>
      <c r="I15" s="41" t="s">
        <v>142</v>
      </c>
      <c r="J15" s="23" t="str">
        <f>"1240,0"</f>
        <v>1240,0</v>
      </c>
      <c r="K15" s="23" t="str">
        <f>"1006,1360"</f>
        <v>1006,1360</v>
      </c>
      <c r="L15" s="22" t="s">
        <v>141</v>
      </c>
    </row>
    <row r="16" ht="12.75">
      <c r="B16" s="15" t="s">
        <v>38</v>
      </c>
    </row>
    <row r="17" spans="2:6" ht="15">
      <c r="B17" s="15" t="s">
        <v>38</v>
      </c>
      <c r="F17" s="21"/>
    </row>
    <row r="18" spans="2:6" ht="15">
      <c r="B18" s="15" t="s">
        <v>38</v>
      </c>
      <c r="F18" s="21"/>
    </row>
    <row r="19" spans="2:6" ht="15">
      <c r="B19" s="15" t="s">
        <v>38</v>
      </c>
      <c r="F19" s="21"/>
    </row>
    <row r="20" spans="2:6" ht="15">
      <c r="B20" s="15" t="s">
        <v>38</v>
      </c>
      <c r="F20" s="21"/>
    </row>
    <row r="21" spans="2:6" ht="15">
      <c r="B21" s="15" t="s">
        <v>38</v>
      </c>
      <c r="F21" s="21"/>
    </row>
    <row r="22" spans="2:6" ht="15">
      <c r="B22" s="15" t="s">
        <v>38</v>
      </c>
      <c r="F22" s="21"/>
    </row>
    <row r="23" spans="2:6" ht="15">
      <c r="B23" s="15" t="s">
        <v>38</v>
      </c>
      <c r="F23" s="21"/>
    </row>
    <row r="24" ht="12.75">
      <c r="B24" s="15" t="s">
        <v>38</v>
      </c>
    </row>
    <row r="25" spans="2:4" ht="18">
      <c r="B25" s="15" t="s">
        <v>38</v>
      </c>
      <c r="C25" s="20"/>
      <c r="D25" s="20"/>
    </row>
    <row r="26" spans="2:4" ht="15">
      <c r="B26" s="15" t="s">
        <v>38</v>
      </c>
      <c r="C26" s="19"/>
      <c r="D26" s="19"/>
    </row>
    <row r="27" spans="2:4" ht="14.25">
      <c r="B27" s="15" t="s">
        <v>38</v>
      </c>
      <c r="C27" s="18"/>
      <c r="D27" s="18"/>
    </row>
    <row r="28" spans="2:7" ht="15">
      <c r="B28" s="15" t="s">
        <v>38</v>
      </c>
      <c r="C28" s="33"/>
      <c r="D28" s="33"/>
      <c r="E28" s="33"/>
      <c r="F28" s="33"/>
      <c r="G28" s="33"/>
    </row>
    <row r="29" spans="2:7" ht="12.75">
      <c r="B29" s="15" t="s">
        <v>38</v>
      </c>
      <c r="E29" s="16"/>
      <c r="F29" s="16"/>
      <c r="G29" s="16"/>
    </row>
    <row r="30" ht="12.75">
      <c r="B30" s="15" t="s">
        <v>38</v>
      </c>
    </row>
    <row r="31" ht="12.75">
      <c r="B31" s="15" t="s">
        <v>38</v>
      </c>
    </row>
    <row r="32" spans="2:4" ht="15">
      <c r="B32" s="15" t="s">
        <v>38</v>
      </c>
      <c r="C32" s="19"/>
      <c r="D32" s="19"/>
    </row>
    <row r="33" spans="2:4" ht="14.25">
      <c r="B33" s="15" t="s">
        <v>38</v>
      </c>
      <c r="C33" s="18"/>
      <c r="D33" s="18"/>
    </row>
    <row r="34" spans="2:7" ht="15">
      <c r="B34" s="15" t="s">
        <v>38</v>
      </c>
      <c r="C34" s="33"/>
      <c r="D34" s="33"/>
      <c r="E34" s="33"/>
      <c r="F34" s="33"/>
      <c r="G34" s="33"/>
    </row>
    <row r="35" spans="2:7" ht="12.75">
      <c r="B35" s="15" t="s">
        <v>38</v>
      </c>
      <c r="E35" s="16"/>
      <c r="F35" s="16"/>
      <c r="G35" s="16"/>
    </row>
    <row r="36" spans="2:7" ht="12.75">
      <c r="B36" s="15" t="s">
        <v>38</v>
      </c>
      <c r="E36" s="16"/>
      <c r="F36" s="16"/>
      <c r="G36" s="16"/>
    </row>
    <row r="37" ht="12.75">
      <c r="B37" s="15" t="s">
        <v>38</v>
      </c>
    </row>
    <row r="38" spans="2:4" ht="14.25">
      <c r="B38" s="15" t="s">
        <v>38</v>
      </c>
      <c r="C38" s="18"/>
      <c r="D38" s="18"/>
    </row>
    <row r="39" spans="2:7" ht="15">
      <c r="B39" s="15" t="s">
        <v>38</v>
      </c>
      <c r="C39" s="33"/>
      <c r="D39" s="33"/>
      <c r="E39" s="33"/>
      <c r="F39" s="33"/>
      <c r="G39" s="33"/>
    </row>
    <row r="40" spans="2:7" ht="12.75">
      <c r="B40" s="15" t="s">
        <v>38</v>
      </c>
      <c r="E40" s="16"/>
      <c r="F40" s="16"/>
      <c r="G40" s="16"/>
    </row>
    <row r="41" ht="12.75">
      <c r="B41" s="15" t="s">
        <v>38</v>
      </c>
    </row>
  </sheetData>
  <sheetProtection/>
  <mergeCells count="16">
    <mergeCell ref="A5:K5"/>
    <mergeCell ref="A8:K8"/>
    <mergeCell ref="A11:K11"/>
    <mergeCell ref="A14:K14"/>
    <mergeCell ref="B3:B4"/>
    <mergeCell ref="E3:E4"/>
    <mergeCell ref="J3:J4"/>
    <mergeCell ref="K3:K4"/>
    <mergeCell ref="A1:L2"/>
    <mergeCell ref="H3:I3"/>
    <mergeCell ref="A3:A4"/>
    <mergeCell ref="C3:C4"/>
    <mergeCell ref="D3:D4"/>
    <mergeCell ref="L3:L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7.375" style="15" bestFit="1" customWidth="1"/>
    <col min="2" max="2" width="17.25390625" style="15" bestFit="1" customWidth="1"/>
    <col min="3" max="3" width="29.00390625" style="15" bestFit="1" customWidth="1"/>
    <col min="4" max="4" width="21.375" style="15" bestFit="1" customWidth="1"/>
    <col min="5" max="5" width="10.625" style="15" bestFit="1" customWidth="1"/>
    <col min="6" max="6" width="22.75390625" style="15" bestFit="1" customWidth="1"/>
    <col min="7" max="7" width="24.375" style="15" bestFit="1" customWidth="1"/>
    <col min="8" max="8" width="5.00390625" style="16" bestFit="1" customWidth="1"/>
    <col min="9" max="9" width="10.375" style="40" bestFit="1" customWidth="1"/>
    <col min="10" max="10" width="8.875" style="16" bestFit="1" customWidth="1"/>
    <col min="11" max="11" width="7.625" style="16" bestFit="1" customWidth="1"/>
    <col min="12" max="12" width="15.375" style="15" bestFit="1" customWidth="1"/>
    <col min="13" max="16384" width="9.125" style="14" customWidth="1"/>
  </cols>
  <sheetData>
    <row r="1" spans="1:12" s="35" customFormat="1" ht="28.5" customHeight="1">
      <c r="A1" s="69" t="s">
        <v>205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s="35" customFormat="1" ht="61.5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s="33" customFormat="1" ht="12.75" customHeight="1">
      <c r="A3" s="77" t="s">
        <v>39</v>
      </c>
      <c r="B3" s="84" t="s">
        <v>0</v>
      </c>
      <c r="C3" s="79" t="s">
        <v>6</v>
      </c>
      <c r="D3" s="79" t="s">
        <v>7</v>
      </c>
      <c r="E3" s="76" t="s">
        <v>123</v>
      </c>
      <c r="F3" s="76" t="s">
        <v>4</v>
      </c>
      <c r="G3" s="76" t="s">
        <v>8</v>
      </c>
      <c r="H3" s="76" t="s">
        <v>174</v>
      </c>
      <c r="I3" s="76"/>
      <c r="J3" s="76" t="s">
        <v>121</v>
      </c>
      <c r="K3" s="76" t="s">
        <v>3</v>
      </c>
      <c r="L3" s="81" t="s">
        <v>2</v>
      </c>
    </row>
    <row r="4" spans="1:12" s="33" customFormat="1" ht="21" customHeight="1" thickBot="1">
      <c r="A4" s="78"/>
      <c r="B4" s="54"/>
      <c r="C4" s="80"/>
      <c r="D4" s="80"/>
      <c r="E4" s="80"/>
      <c r="F4" s="80"/>
      <c r="G4" s="80"/>
      <c r="H4" s="34" t="s">
        <v>120</v>
      </c>
      <c r="I4" s="42" t="s">
        <v>119</v>
      </c>
      <c r="J4" s="80"/>
      <c r="K4" s="80"/>
      <c r="L4" s="82"/>
    </row>
    <row r="5" spans="1:11" ht="15">
      <c r="A5" s="52" t="s">
        <v>114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ht="12.75">
      <c r="A6" s="23" t="s">
        <v>37</v>
      </c>
      <c r="B6" s="22" t="s">
        <v>173</v>
      </c>
      <c r="C6" s="22" t="s">
        <v>172</v>
      </c>
      <c r="D6" s="22" t="s">
        <v>171</v>
      </c>
      <c r="E6" s="22" t="str">
        <f>"1,0000"</f>
        <v>1,0000</v>
      </c>
      <c r="F6" s="22" t="s">
        <v>17</v>
      </c>
      <c r="G6" s="22" t="s">
        <v>170</v>
      </c>
      <c r="H6" s="8" t="s">
        <v>20</v>
      </c>
      <c r="I6" s="41" t="s">
        <v>169</v>
      </c>
      <c r="J6" s="23" t="str">
        <f>"3685,0"</f>
        <v>3685,0</v>
      </c>
      <c r="K6" s="23" t="str">
        <f>"67,0000"</f>
        <v>67,0000</v>
      </c>
      <c r="L6" s="22" t="s">
        <v>168</v>
      </c>
    </row>
    <row r="7" ht="12.75">
      <c r="B7" s="15" t="s">
        <v>38</v>
      </c>
    </row>
    <row r="8" spans="2:6" ht="15">
      <c r="B8" s="15" t="s">
        <v>38</v>
      </c>
      <c r="F8" s="21"/>
    </row>
    <row r="9" spans="2:6" ht="15">
      <c r="B9" s="15" t="s">
        <v>38</v>
      </c>
      <c r="F9" s="21"/>
    </row>
    <row r="10" spans="2:6" ht="15">
      <c r="B10" s="15" t="s">
        <v>38</v>
      </c>
      <c r="F10" s="21"/>
    </row>
    <row r="11" spans="2:6" ht="15">
      <c r="B11" s="15" t="s">
        <v>38</v>
      </c>
      <c r="F11" s="21"/>
    </row>
    <row r="12" spans="2:6" ht="15">
      <c r="B12" s="15" t="s">
        <v>38</v>
      </c>
      <c r="F12" s="21"/>
    </row>
    <row r="13" spans="2:6" ht="15">
      <c r="B13" s="15" t="s">
        <v>38</v>
      </c>
      <c r="F13" s="21"/>
    </row>
    <row r="14" spans="2:6" ht="15">
      <c r="B14" s="15" t="s">
        <v>38</v>
      </c>
      <c r="F14" s="21"/>
    </row>
    <row r="15" ht="12.75">
      <c r="B15" s="15" t="s">
        <v>38</v>
      </c>
    </row>
    <row r="16" spans="2:4" ht="18">
      <c r="B16" s="15" t="s">
        <v>38</v>
      </c>
      <c r="C16" s="20"/>
      <c r="D16" s="20"/>
    </row>
    <row r="17" spans="2:4" ht="15">
      <c r="B17" s="15" t="s">
        <v>38</v>
      </c>
      <c r="C17" s="19"/>
      <c r="D17" s="19"/>
    </row>
    <row r="18" spans="2:4" ht="14.25">
      <c r="B18" s="15" t="s">
        <v>38</v>
      </c>
      <c r="C18" s="18"/>
      <c r="D18" s="18"/>
    </row>
    <row r="19" spans="2:7" ht="15">
      <c r="B19" s="15" t="s">
        <v>38</v>
      </c>
      <c r="C19" s="33"/>
      <c r="D19" s="33"/>
      <c r="E19" s="33"/>
      <c r="F19" s="33"/>
      <c r="G19" s="33"/>
    </row>
    <row r="20" spans="2:7" ht="12.75">
      <c r="B20" s="15" t="s">
        <v>38</v>
      </c>
      <c r="E20" s="16"/>
      <c r="F20" s="16"/>
      <c r="G20" s="16"/>
    </row>
    <row r="21" ht="12.75">
      <c r="B21" s="15" t="s">
        <v>38</v>
      </c>
    </row>
  </sheetData>
  <sheetProtection/>
  <mergeCells count="13">
    <mergeCell ref="A5:K5"/>
    <mergeCell ref="B3:B4"/>
    <mergeCell ref="E3:E4"/>
    <mergeCell ref="J3:J4"/>
    <mergeCell ref="K3:K4"/>
    <mergeCell ref="A1:L2"/>
    <mergeCell ref="H3:I3"/>
    <mergeCell ref="A3:A4"/>
    <mergeCell ref="C3:C4"/>
    <mergeCell ref="D3:D4"/>
    <mergeCell ref="L3:L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A1" sqref="A1:N2"/>
    </sheetView>
  </sheetViews>
  <sheetFormatPr defaultColWidth="9.00390625" defaultRowHeight="12.75"/>
  <cols>
    <col min="1" max="1" width="7.375" style="15" bestFit="1" customWidth="1"/>
    <col min="2" max="2" width="19.875" style="15" bestFit="1" customWidth="1"/>
    <col min="3" max="3" width="29.00390625" style="15" bestFit="1" customWidth="1"/>
    <col min="4" max="4" width="21.375" style="15" bestFit="1" customWidth="1"/>
    <col min="5" max="5" width="10.625" style="15" bestFit="1" customWidth="1"/>
    <col min="6" max="6" width="22.75390625" style="15" bestFit="1" customWidth="1"/>
    <col min="7" max="7" width="29.125" style="15" bestFit="1" customWidth="1"/>
    <col min="8" max="8" width="5.625" style="16" bestFit="1" customWidth="1"/>
    <col min="9" max="10" width="2.125" style="16" bestFit="1" customWidth="1"/>
    <col min="11" max="11" width="4.875" style="16" bestFit="1" customWidth="1"/>
    <col min="12" max="12" width="11.25390625" style="16" bestFit="1" customWidth="1"/>
    <col min="13" max="13" width="8.625" style="16" bestFit="1" customWidth="1"/>
    <col min="14" max="14" width="15.125" style="15" bestFit="1" customWidth="1"/>
    <col min="15" max="16384" width="9.125" style="14" customWidth="1"/>
  </cols>
  <sheetData>
    <row r="1" spans="1:14" s="35" customFormat="1" ht="28.5" customHeight="1">
      <c r="A1" s="69" t="s">
        <v>203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s="35" customFormat="1" ht="61.5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33" customFormat="1" ht="12.75" customHeight="1">
      <c r="A3" s="77" t="s">
        <v>39</v>
      </c>
      <c r="B3" s="84" t="s">
        <v>0</v>
      </c>
      <c r="C3" s="79" t="s">
        <v>6</v>
      </c>
      <c r="D3" s="79" t="s">
        <v>7</v>
      </c>
      <c r="E3" s="76" t="s">
        <v>9</v>
      </c>
      <c r="F3" s="76" t="s">
        <v>4</v>
      </c>
      <c r="G3" s="76" t="s">
        <v>8</v>
      </c>
      <c r="H3" s="76" t="s">
        <v>12</v>
      </c>
      <c r="I3" s="76"/>
      <c r="J3" s="76"/>
      <c r="K3" s="76"/>
      <c r="L3" s="76" t="s">
        <v>105</v>
      </c>
      <c r="M3" s="76" t="s">
        <v>3</v>
      </c>
      <c r="N3" s="81" t="s">
        <v>2</v>
      </c>
    </row>
    <row r="4" spans="1:14" s="33" customFormat="1" ht="21" customHeight="1" thickBot="1">
      <c r="A4" s="78"/>
      <c r="B4" s="54"/>
      <c r="C4" s="80"/>
      <c r="D4" s="80"/>
      <c r="E4" s="80"/>
      <c r="F4" s="80"/>
      <c r="G4" s="80"/>
      <c r="H4" s="34">
        <v>1</v>
      </c>
      <c r="I4" s="34">
        <v>2</v>
      </c>
      <c r="J4" s="34">
        <v>3</v>
      </c>
      <c r="K4" s="34" t="s">
        <v>5</v>
      </c>
      <c r="L4" s="80"/>
      <c r="M4" s="80"/>
      <c r="N4" s="82"/>
    </row>
    <row r="5" spans="1:13" ht="15">
      <c r="A5" s="52" t="s">
        <v>102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23" t="s">
        <v>37</v>
      </c>
      <c r="B6" s="22" t="s">
        <v>194</v>
      </c>
      <c r="C6" s="22" t="s">
        <v>193</v>
      </c>
      <c r="D6" s="22" t="s">
        <v>192</v>
      </c>
      <c r="E6" s="22" t="str">
        <f>"0,8682"</f>
        <v>0,8682</v>
      </c>
      <c r="F6" s="22" t="s">
        <v>17</v>
      </c>
      <c r="G6" s="22" t="s">
        <v>72</v>
      </c>
      <c r="H6" s="8" t="s">
        <v>24</v>
      </c>
      <c r="I6" s="23"/>
      <c r="J6" s="23"/>
      <c r="K6" s="23"/>
      <c r="L6" s="23" t="str">
        <f>"70,0"</f>
        <v>70,0</v>
      </c>
      <c r="M6" s="23" t="str">
        <f>"60,7740"</f>
        <v>60,7740</v>
      </c>
      <c r="N6" s="22" t="s">
        <v>108</v>
      </c>
    </row>
    <row r="7" ht="12.75">
      <c r="B7" s="15" t="s">
        <v>38</v>
      </c>
    </row>
    <row r="8" spans="1:13" ht="15">
      <c r="A8" s="83" t="s">
        <v>99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4" ht="12.75">
      <c r="A9" s="23" t="s">
        <v>37</v>
      </c>
      <c r="B9" s="22" t="s">
        <v>191</v>
      </c>
      <c r="C9" s="22" t="s">
        <v>190</v>
      </c>
      <c r="D9" s="22" t="s">
        <v>189</v>
      </c>
      <c r="E9" s="22" t="str">
        <f>"0,8364"</f>
        <v>0,8364</v>
      </c>
      <c r="F9" s="22" t="s">
        <v>17</v>
      </c>
      <c r="G9" s="22" t="s">
        <v>188</v>
      </c>
      <c r="H9" s="8" t="s">
        <v>187</v>
      </c>
      <c r="I9" s="23"/>
      <c r="J9" s="23"/>
      <c r="K9" s="23"/>
      <c r="L9" s="23" t="str">
        <f>"95,0"</f>
        <v>95,0</v>
      </c>
      <c r="M9" s="23" t="str">
        <f>"82,6363"</f>
        <v>82,6363</v>
      </c>
      <c r="N9" s="22" t="s">
        <v>186</v>
      </c>
    </row>
    <row r="10" ht="12.75">
      <c r="B10" s="15" t="s">
        <v>38</v>
      </c>
    </row>
    <row r="11" spans="1:13" ht="15">
      <c r="A11" s="83" t="s">
        <v>13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4" ht="12.75">
      <c r="A12" s="23" t="s">
        <v>37</v>
      </c>
      <c r="B12" s="22" t="s">
        <v>185</v>
      </c>
      <c r="C12" s="22" t="s">
        <v>184</v>
      </c>
      <c r="D12" s="22" t="s">
        <v>183</v>
      </c>
      <c r="E12" s="22" t="str">
        <f>"1,3133"</f>
        <v>1,3133</v>
      </c>
      <c r="F12" s="22" t="s">
        <v>17</v>
      </c>
      <c r="G12" s="22" t="s">
        <v>88</v>
      </c>
      <c r="H12" s="8" t="s">
        <v>137</v>
      </c>
      <c r="I12" s="23"/>
      <c r="J12" s="23"/>
      <c r="K12" s="23"/>
      <c r="L12" s="23" t="str">
        <f>"40,0"</f>
        <v>40,0</v>
      </c>
      <c r="M12" s="23" t="str">
        <f>"64,6144"</f>
        <v>64,6144</v>
      </c>
      <c r="N12" s="22" t="s">
        <v>108</v>
      </c>
    </row>
    <row r="13" ht="12.75">
      <c r="B13" s="15" t="s">
        <v>38</v>
      </c>
    </row>
    <row r="14" spans="1:13" ht="15">
      <c r="A14" s="83" t="s">
        <v>102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4" ht="12.75">
      <c r="A15" s="23" t="s">
        <v>37</v>
      </c>
      <c r="B15" s="22" t="s">
        <v>182</v>
      </c>
      <c r="C15" s="22" t="s">
        <v>181</v>
      </c>
      <c r="D15" s="22" t="s">
        <v>180</v>
      </c>
      <c r="E15" s="22" t="str">
        <f>"0,8453"</f>
        <v>0,8453</v>
      </c>
      <c r="F15" s="22" t="s">
        <v>17</v>
      </c>
      <c r="G15" s="22" t="s">
        <v>72</v>
      </c>
      <c r="H15" s="8" t="s">
        <v>21</v>
      </c>
      <c r="I15" s="23"/>
      <c r="J15" s="23"/>
      <c r="K15" s="23"/>
      <c r="L15" s="23" t="str">
        <f>"60,0"</f>
        <v>60,0</v>
      </c>
      <c r="M15" s="23" t="str">
        <f>"50,7180"</f>
        <v>50,7180</v>
      </c>
      <c r="N15" s="22" t="s">
        <v>106</v>
      </c>
    </row>
    <row r="16" ht="12.75">
      <c r="B16" s="15" t="s">
        <v>38</v>
      </c>
    </row>
    <row r="17" spans="1:13" ht="15">
      <c r="A17" s="83" t="s">
        <v>129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4" ht="12.75">
      <c r="A18" s="23" t="s">
        <v>37</v>
      </c>
      <c r="B18" s="22" t="s">
        <v>179</v>
      </c>
      <c r="C18" s="22" t="s">
        <v>178</v>
      </c>
      <c r="D18" s="22" t="s">
        <v>177</v>
      </c>
      <c r="E18" s="22" t="str">
        <f>"0,6399"</f>
        <v>0,6399</v>
      </c>
      <c r="F18" s="22" t="s">
        <v>17</v>
      </c>
      <c r="G18" s="22" t="s">
        <v>176</v>
      </c>
      <c r="H18" s="8" t="s">
        <v>175</v>
      </c>
      <c r="I18" s="23"/>
      <c r="J18" s="23"/>
      <c r="K18" s="23"/>
      <c r="L18" s="23" t="str">
        <f>"205,0"</f>
        <v>205,0</v>
      </c>
      <c r="M18" s="23" t="str">
        <f>"131,1795"</f>
        <v>131,1795</v>
      </c>
      <c r="N18" s="22" t="s">
        <v>108</v>
      </c>
    </row>
    <row r="19" ht="12.75">
      <c r="B19" s="15" t="s">
        <v>38</v>
      </c>
    </row>
    <row r="20" spans="2:6" ht="15">
      <c r="B20" s="15" t="s">
        <v>38</v>
      </c>
      <c r="F20" s="21"/>
    </row>
    <row r="21" spans="2:6" ht="15">
      <c r="B21" s="15" t="s">
        <v>38</v>
      </c>
      <c r="F21" s="21"/>
    </row>
    <row r="22" spans="2:6" ht="15">
      <c r="B22" s="15" t="s">
        <v>38</v>
      </c>
      <c r="F22" s="21"/>
    </row>
    <row r="23" spans="2:6" ht="15">
      <c r="B23" s="15" t="s">
        <v>38</v>
      </c>
      <c r="F23" s="21"/>
    </row>
    <row r="24" spans="2:6" ht="15">
      <c r="B24" s="15" t="s">
        <v>38</v>
      </c>
      <c r="F24" s="21"/>
    </row>
    <row r="25" spans="2:6" ht="15">
      <c r="B25" s="15" t="s">
        <v>38</v>
      </c>
      <c r="F25" s="21"/>
    </row>
    <row r="26" spans="2:6" ht="15">
      <c r="B26" s="15" t="s">
        <v>38</v>
      </c>
      <c r="F26" s="21"/>
    </row>
    <row r="27" ht="12.75">
      <c r="B27" s="15" t="s">
        <v>38</v>
      </c>
    </row>
    <row r="28" spans="2:4" ht="18">
      <c r="B28" s="15" t="s">
        <v>38</v>
      </c>
      <c r="C28" s="20"/>
      <c r="D28" s="20"/>
    </row>
    <row r="29" spans="2:4" ht="15">
      <c r="B29" s="15" t="s">
        <v>38</v>
      </c>
      <c r="C29" s="19"/>
      <c r="D29" s="19"/>
    </row>
    <row r="30" spans="2:4" ht="14.25">
      <c r="B30" s="15" t="s">
        <v>38</v>
      </c>
      <c r="C30" s="18"/>
      <c r="D30" s="18"/>
    </row>
    <row r="31" spans="2:7" ht="15">
      <c r="B31" s="15" t="s">
        <v>38</v>
      </c>
      <c r="C31" s="33"/>
      <c r="D31" s="33"/>
      <c r="E31" s="33"/>
      <c r="F31" s="33"/>
      <c r="G31" s="33"/>
    </row>
    <row r="32" spans="2:7" ht="12.75">
      <c r="B32" s="15" t="s">
        <v>38</v>
      </c>
      <c r="E32" s="16"/>
      <c r="F32" s="16"/>
      <c r="G32" s="16"/>
    </row>
    <row r="33" ht="12.75">
      <c r="B33" s="15" t="s">
        <v>38</v>
      </c>
    </row>
    <row r="34" spans="2:4" ht="14.25">
      <c r="B34" s="15" t="s">
        <v>38</v>
      </c>
      <c r="C34" s="18"/>
      <c r="D34" s="18"/>
    </row>
    <row r="35" spans="2:7" ht="15">
      <c r="B35" s="15" t="s">
        <v>38</v>
      </c>
      <c r="C35" s="33"/>
      <c r="D35" s="33"/>
      <c r="E35" s="33"/>
      <c r="F35" s="33"/>
      <c r="G35" s="33"/>
    </row>
    <row r="36" spans="2:7" ht="12.75">
      <c r="B36" s="15" t="s">
        <v>38</v>
      </c>
      <c r="E36" s="16"/>
      <c r="F36" s="16"/>
      <c r="G36" s="16"/>
    </row>
    <row r="37" ht="12.75">
      <c r="B37" s="15" t="s">
        <v>38</v>
      </c>
    </row>
    <row r="38" ht="12.75">
      <c r="B38" s="15" t="s">
        <v>38</v>
      </c>
    </row>
    <row r="39" spans="2:4" ht="15">
      <c r="B39" s="15" t="s">
        <v>38</v>
      </c>
      <c r="C39" s="19"/>
      <c r="D39" s="19"/>
    </row>
    <row r="40" spans="2:4" ht="14.25">
      <c r="B40" s="15" t="s">
        <v>38</v>
      </c>
      <c r="C40" s="18"/>
      <c r="D40" s="18"/>
    </row>
    <row r="41" spans="2:7" ht="15">
      <c r="B41" s="15" t="s">
        <v>38</v>
      </c>
      <c r="C41" s="33"/>
      <c r="D41" s="33"/>
      <c r="E41" s="33"/>
      <c r="F41" s="33"/>
      <c r="G41" s="33"/>
    </row>
    <row r="42" spans="2:7" ht="12.75">
      <c r="B42" s="15" t="s">
        <v>38</v>
      </c>
      <c r="E42" s="16"/>
      <c r="F42" s="16"/>
      <c r="G42" s="16"/>
    </row>
    <row r="43" ht="12.75">
      <c r="B43" s="15" t="s">
        <v>38</v>
      </c>
    </row>
    <row r="44" spans="2:4" ht="14.25">
      <c r="B44" s="15" t="s">
        <v>38</v>
      </c>
      <c r="C44" s="18"/>
      <c r="D44" s="18"/>
    </row>
    <row r="45" spans="2:7" ht="15">
      <c r="B45" s="15" t="s">
        <v>38</v>
      </c>
      <c r="C45" s="33"/>
      <c r="D45" s="33"/>
      <c r="E45" s="33"/>
      <c r="F45" s="33"/>
      <c r="G45" s="33"/>
    </row>
    <row r="46" spans="2:7" ht="12.75">
      <c r="B46" s="15" t="s">
        <v>38</v>
      </c>
      <c r="E46" s="16"/>
      <c r="F46" s="16"/>
      <c r="G46" s="16"/>
    </row>
    <row r="47" spans="2:7" ht="12.75">
      <c r="B47" s="15" t="s">
        <v>38</v>
      </c>
      <c r="E47" s="16"/>
      <c r="F47" s="16"/>
      <c r="G47" s="16"/>
    </row>
    <row r="48" ht="12.75">
      <c r="B48" s="15" t="s">
        <v>38</v>
      </c>
    </row>
  </sheetData>
  <sheetProtection/>
  <mergeCells count="17">
    <mergeCell ref="A17:M17"/>
    <mergeCell ref="F3:F4"/>
    <mergeCell ref="B3:B4"/>
    <mergeCell ref="A5:M5"/>
    <mergeCell ref="A8:M8"/>
    <mergeCell ref="A11:M11"/>
    <mergeCell ref="A14:M14"/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2020-06-30T11:49:29Z</dcterms:modified>
  <cp:category/>
  <cp:version/>
  <cp:contentType/>
  <cp:contentStatus/>
</cp:coreProperties>
</file>